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226"/>
  <workbookPr filterPrivacy="1" codeName="ThisWorkbook" defaultThemeVersion="123820"/>
  <xr:revisionPtr revIDLastSave="0" documentId="13_ncr:1_{6EF0C3B5-0FBD-491A-BE4C-E46F7172BD4F}" xr6:coauthVersionLast="32" xr6:coauthVersionMax="32" xr10:uidLastSave="{00000000-0000-0000-0000-000000000000}"/>
  <bookViews>
    <workbookView xWindow="0" yWindow="0" windowWidth="20490" windowHeight="7680" tabRatio="620" activeTab="2" xr2:uid="{00000000-000D-0000-FFFF-FFFF00000000}"/>
  </bookViews>
  <sheets>
    <sheet name="Tips for Planning" sheetId="11" r:id="rId1"/>
    <sheet name="Tips for Daily" sheetId="16" r:id="rId2"/>
    <sheet name="Sprint" sheetId="7" r:id="rId3"/>
    <sheet name="Team Roster" sheetId="5" r:id="rId4"/>
    <sheet name="Capacity" sheetId="6" r:id="rId5"/>
    <sheet name="Analysis" sheetId="8" r:id="rId6"/>
    <sheet name="Project Report" sheetId="10" r:id="rId7"/>
  </sheets>
  <definedNames>
    <definedName name="_xlnm._FilterDatabase" localSheetId="6" hidden="1">'Project Report'!$A$9:$D$16</definedName>
    <definedName name="_xlnm._FilterDatabase" localSheetId="2" hidden="1">Sprint!$A$6:$EI$43</definedName>
    <definedName name="_xlnm.Print_Area" localSheetId="4">Capacity!$A$4:$BD$33</definedName>
    <definedName name="Burndown" localSheetId="5">Sprint!$N$7:$ED$39</definedName>
    <definedName name="Burndown">Sprint!$N$7:$ED$39</definedName>
    <definedName name="BurndownColumns" localSheetId="5">Analysis!$E$30</definedName>
    <definedName name="BurndownColumns">Analysis!$E$30</definedName>
    <definedName name="DailyScrumDateModifier" localSheetId="5">Analysis!$E$27</definedName>
    <definedName name="DailyScrumDateModifier">Analysis!$E$27</definedName>
    <definedName name="FunctionalBreakdown">'Project Report'!$A$10:$A$16</definedName>
    <definedName name="HoursLeftColumn" localSheetId="5">Analysis!$E$32</definedName>
    <definedName name="HoursLeftColumn">Analysis!$E$32</definedName>
    <definedName name="HoursSpentColumn" localSheetId="5">Analysis!$E$31</definedName>
    <definedName name="HoursSpentColumn">Analysis!$E$31</definedName>
    <definedName name="LastRow" localSheetId="1">Sprint!#REF!</definedName>
    <definedName name="LastRow">Sprint!#REF!</definedName>
    <definedName name="LeftColumn" localSheetId="5">Analysis!$E$32</definedName>
    <definedName name="LeftColumn">Analysis!$E$32</definedName>
    <definedName name="Members" localSheetId="5">OFFSET('Team Roster'!$D$8,0,0,COUNTA('Team Roster'!$D:$D)-1,1)</definedName>
    <definedName name="Members" localSheetId="2">OFFSET('Team Roster'!$D$8,0,0,COUNTA('Team Roster'!$D:$D)-1,1)</definedName>
    <definedName name="Members">OFFSET('Team Roster'!$D$8,0,0,COUNTA('Team Roster'!$D:$D)-1,1)</definedName>
    <definedName name="PlanEffort">Sprint!$M$44</definedName>
    <definedName name="SkipWeekends" localSheetId="5">Analysis!$E$26</definedName>
    <definedName name="SkipWeekends">Analysis!$E$26</definedName>
    <definedName name="SpentColumn" localSheetId="5">Analysis!$E$31</definedName>
    <definedName name="SpentColumn">Analysis!$E$31</definedName>
    <definedName name="SprintDates" localSheetId="5">Sprint!$N$4:$ED$4</definedName>
    <definedName name="SprintDates">Sprint!$N$4:$ED$4</definedName>
    <definedName name="SprintDays">OFFSET(Analysis!XFC1048544,0,0,1,Capacity!$G$6)</definedName>
    <definedName name="SprintStart">Capacity!$F$3</definedName>
    <definedName name="Start_Date">Capacity!$F$3</definedName>
    <definedName name="StatusColumn" localSheetId="5">Analysis!$E$33</definedName>
    <definedName name="StatusColumn">Analysis!$E$33</definedName>
    <definedName name="StatusTypes" localSheetId="5">Analysis!$A$36:$A$36</definedName>
    <definedName name="StatusTypes">Analysis!$A$36:$A$36</definedName>
    <definedName name="TotalEffort" localSheetId="5">Sprint!$EE$7:$EE$39</definedName>
    <definedName name="TotalEffort">Sprint!$EE$7:$EE$39</definedName>
    <definedName name="WorkType">'Project Report'!$A$2:$A$5</definedName>
  </definedNames>
  <calcPr calcId="179017" calcCompleted="0"/>
</workbook>
</file>

<file path=xl/calcChain.xml><?xml version="1.0" encoding="utf-8"?>
<calcChain xmlns="http://schemas.openxmlformats.org/spreadsheetml/2006/main">
  <c r="E3" i="8" l="1"/>
  <c r="N4" i="7"/>
  <c r="O10" i="7" l="1"/>
  <c r="U10" i="7" l="1"/>
  <c r="P10" i="7"/>
  <c r="P8" i="7"/>
  <c r="EC39" i="7"/>
  <c r="EC38" i="7"/>
  <c r="EC37" i="7"/>
  <c r="EC36" i="7"/>
  <c r="EC35" i="7"/>
  <c r="EC34" i="7"/>
  <c r="EC33" i="7"/>
  <c r="EC32" i="7"/>
  <c r="EC31" i="7"/>
  <c r="EC30" i="7"/>
  <c r="EC29" i="7"/>
  <c r="EC28" i="7"/>
  <c r="EC27" i="7"/>
  <c r="EC26" i="7"/>
  <c r="EC25" i="7"/>
  <c r="EC24" i="7"/>
  <c r="EC23" i="7"/>
  <c r="EC22" i="7"/>
  <c r="EC21" i="7"/>
  <c r="EC20" i="7"/>
  <c r="EC19" i="7"/>
  <c r="EC18" i="7"/>
  <c r="EC17" i="7"/>
  <c r="DZ39" i="7"/>
  <c r="DZ38" i="7"/>
  <c r="DZ37" i="7"/>
  <c r="DZ36" i="7"/>
  <c r="DZ35" i="7"/>
  <c r="DZ34" i="7"/>
  <c r="DZ33" i="7"/>
  <c r="DZ32" i="7"/>
  <c r="DZ31" i="7"/>
  <c r="DZ30" i="7"/>
  <c r="DZ29" i="7"/>
  <c r="DZ28" i="7"/>
  <c r="DZ27" i="7"/>
  <c r="DZ26" i="7"/>
  <c r="DZ25" i="7"/>
  <c r="DZ24" i="7"/>
  <c r="DZ23" i="7"/>
  <c r="DZ22" i="7"/>
  <c r="DZ21" i="7"/>
  <c r="DZ20" i="7"/>
  <c r="DZ19" i="7"/>
  <c r="DZ18" i="7"/>
  <c r="DZ17" i="7"/>
  <c r="DW39" i="7"/>
  <c r="DW38" i="7"/>
  <c r="DW37" i="7"/>
  <c r="DW36" i="7"/>
  <c r="DW35" i="7"/>
  <c r="DW34" i="7"/>
  <c r="DW33" i="7"/>
  <c r="DW32" i="7"/>
  <c r="DW31" i="7"/>
  <c r="DW30" i="7"/>
  <c r="DW29" i="7"/>
  <c r="DW28" i="7"/>
  <c r="DW27" i="7"/>
  <c r="DW26" i="7"/>
  <c r="DW25" i="7"/>
  <c r="DW24" i="7"/>
  <c r="DW23" i="7"/>
  <c r="DW22" i="7"/>
  <c r="DW21" i="7"/>
  <c r="DW20" i="7"/>
  <c r="DW19" i="7"/>
  <c r="DW18" i="7"/>
  <c r="DW17" i="7"/>
  <c r="DT39" i="7"/>
  <c r="DT38" i="7"/>
  <c r="DT37" i="7"/>
  <c r="DT36" i="7"/>
  <c r="DT35" i="7"/>
  <c r="DT34" i="7"/>
  <c r="DT33" i="7"/>
  <c r="DT32" i="7"/>
  <c r="DT31" i="7"/>
  <c r="DT30" i="7"/>
  <c r="DT29" i="7"/>
  <c r="DT28" i="7"/>
  <c r="DT27" i="7"/>
  <c r="DT26" i="7"/>
  <c r="DT25" i="7"/>
  <c r="DT24" i="7"/>
  <c r="DT23" i="7"/>
  <c r="DT22" i="7"/>
  <c r="DT21" i="7"/>
  <c r="DT20" i="7"/>
  <c r="DT19" i="7"/>
  <c r="DT18" i="7"/>
  <c r="DT17" i="7"/>
  <c r="DQ39" i="7"/>
  <c r="DQ38" i="7"/>
  <c r="DQ37" i="7"/>
  <c r="DQ36" i="7"/>
  <c r="DQ35" i="7"/>
  <c r="DQ34" i="7"/>
  <c r="DQ33" i="7"/>
  <c r="DQ32" i="7"/>
  <c r="DQ31" i="7"/>
  <c r="DQ30" i="7"/>
  <c r="DQ29" i="7"/>
  <c r="DQ28" i="7"/>
  <c r="DQ27" i="7"/>
  <c r="DQ26" i="7"/>
  <c r="DQ25" i="7"/>
  <c r="DQ24" i="7"/>
  <c r="DQ23" i="7"/>
  <c r="DQ22" i="7"/>
  <c r="DQ21" i="7"/>
  <c r="DQ20" i="7"/>
  <c r="DQ19" i="7"/>
  <c r="DQ18" i="7"/>
  <c r="DQ17" i="7"/>
  <c r="DN39" i="7"/>
  <c r="DN38" i="7"/>
  <c r="DN37" i="7"/>
  <c r="DN36" i="7"/>
  <c r="DN35" i="7"/>
  <c r="DN34" i="7"/>
  <c r="DN33" i="7"/>
  <c r="DN32" i="7"/>
  <c r="DN31" i="7"/>
  <c r="DN30" i="7"/>
  <c r="DN29" i="7"/>
  <c r="DN28" i="7"/>
  <c r="DN27" i="7"/>
  <c r="DN26" i="7"/>
  <c r="DN25" i="7"/>
  <c r="DN24" i="7"/>
  <c r="DN23" i="7"/>
  <c r="DN22" i="7"/>
  <c r="DN21" i="7"/>
  <c r="DN20" i="7"/>
  <c r="DN19" i="7"/>
  <c r="DN18" i="7"/>
  <c r="DN17" i="7"/>
  <c r="DK39" i="7"/>
  <c r="DK38" i="7"/>
  <c r="DK37" i="7"/>
  <c r="DK36" i="7"/>
  <c r="DK35" i="7"/>
  <c r="DK34" i="7"/>
  <c r="DK33" i="7"/>
  <c r="DK32" i="7"/>
  <c r="DK31" i="7"/>
  <c r="DK30" i="7"/>
  <c r="DK29" i="7"/>
  <c r="DK28" i="7"/>
  <c r="DK27" i="7"/>
  <c r="DK26" i="7"/>
  <c r="DK25" i="7"/>
  <c r="DK24" i="7"/>
  <c r="DK23" i="7"/>
  <c r="DK22" i="7"/>
  <c r="DK21" i="7"/>
  <c r="DK20" i="7"/>
  <c r="DK19" i="7"/>
  <c r="DK18" i="7"/>
  <c r="DK17" i="7"/>
  <c r="DH39" i="7"/>
  <c r="DH38" i="7"/>
  <c r="DH37" i="7"/>
  <c r="DH36" i="7"/>
  <c r="DH35" i="7"/>
  <c r="DH34" i="7"/>
  <c r="DH33" i="7"/>
  <c r="DH32" i="7"/>
  <c r="DH31" i="7"/>
  <c r="DH30" i="7"/>
  <c r="DH29" i="7"/>
  <c r="DH28" i="7"/>
  <c r="DH27" i="7"/>
  <c r="DH26" i="7"/>
  <c r="DH25" i="7"/>
  <c r="DH24" i="7"/>
  <c r="DH23" i="7"/>
  <c r="DH22" i="7"/>
  <c r="DH21" i="7"/>
  <c r="DH20" i="7"/>
  <c r="DH19" i="7"/>
  <c r="DH18" i="7"/>
  <c r="DH17" i="7"/>
  <c r="DE39" i="7"/>
  <c r="DE38" i="7"/>
  <c r="DE37" i="7"/>
  <c r="DE36" i="7"/>
  <c r="DE35" i="7"/>
  <c r="DE34" i="7"/>
  <c r="DE33" i="7"/>
  <c r="DE32" i="7"/>
  <c r="DE31" i="7"/>
  <c r="DE30" i="7"/>
  <c r="DE29" i="7"/>
  <c r="DE28" i="7"/>
  <c r="DE27" i="7"/>
  <c r="DE26" i="7"/>
  <c r="DE25" i="7"/>
  <c r="DE24" i="7"/>
  <c r="DE23" i="7"/>
  <c r="DE22" i="7"/>
  <c r="DE21" i="7"/>
  <c r="DE20" i="7"/>
  <c r="DE19" i="7"/>
  <c r="DE18" i="7"/>
  <c r="DE17" i="7"/>
  <c r="DB39" i="7"/>
  <c r="DB38" i="7"/>
  <c r="DB37" i="7"/>
  <c r="DB36" i="7"/>
  <c r="DB35" i="7"/>
  <c r="DB34" i="7"/>
  <c r="DB33" i="7"/>
  <c r="DB32" i="7"/>
  <c r="DB31" i="7"/>
  <c r="DB30" i="7"/>
  <c r="DB29" i="7"/>
  <c r="DB28" i="7"/>
  <c r="DB27" i="7"/>
  <c r="DB26" i="7"/>
  <c r="DB25" i="7"/>
  <c r="DB24" i="7"/>
  <c r="DB23" i="7"/>
  <c r="DB22" i="7"/>
  <c r="DB21" i="7"/>
  <c r="DB20" i="7"/>
  <c r="DB19" i="7"/>
  <c r="DB18" i="7"/>
  <c r="DB17" i="7"/>
  <c r="CY39" i="7"/>
  <c r="CY38" i="7"/>
  <c r="CY37" i="7"/>
  <c r="CY36" i="7"/>
  <c r="CY35" i="7"/>
  <c r="CY34" i="7"/>
  <c r="CY33" i="7"/>
  <c r="CY32" i="7"/>
  <c r="CY31" i="7"/>
  <c r="CY30" i="7"/>
  <c r="CY29" i="7"/>
  <c r="CY28" i="7"/>
  <c r="CY27" i="7"/>
  <c r="CY26" i="7"/>
  <c r="CY25" i="7"/>
  <c r="CY24" i="7"/>
  <c r="CY23" i="7"/>
  <c r="CY22" i="7"/>
  <c r="CY21" i="7"/>
  <c r="CY20" i="7"/>
  <c r="CY19" i="7"/>
  <c r="CY18" i="7"/>
  <c r="CY17" i="7"/>
  <c r="CV39" i="7"/>
  <c r="CV38" i="7"/>
  <c r="CV37" i="7"/>
  <c r="CV36" i="7"/>
  <c r="CV35" i="7"/>
  <c r="CV34" i="7"/>
  <c r="CV33" i="7"/>
  <c r="CV32" i="7"/>
  <c r="CV31" i="7"/>
  <c r="CV30" i="7"/>
  <c r="CV29" i="7"/>
  <c r="CV28" i="7"/>
  <c r="CV27" i="7"/>
  <c r="CV26" i="7"/>
  <c r="CV25" i="7"/>
  <c r="CV24" i="7"/>
  <c r="CV23" i="7"/>
  <c r="CV22" i="7"/>
  <c r="CV21" i="7"/>
  <c r="CV20" i="7"/>
  <c r="CV19" i="7"/>
  <c r="CV18" i="7"/>
  <c r="CV17" i="7"/>
  <c r="CS39" i="7"/>
  <c r="CS38" i="7"/>
  <c r="CS37" i="7"/>
  <c r="CS36" i="7"/>
  <c r="CS35" i="7"/>
  <c r="CS34" i="7"/>
  <c r="CS33" i="7"/>
  <c r="CS32" i="7"/>
  <c r="CS31" i="7"/>
  <c r="CS30" i="7"/>
  <c r="CS29" i="7"/>
  <c r="CS28" i="7"/>
  <c r="CS27" i="7"/>
  <c r="CS26" i="7"/>
  <c r="CS25" i="7"/>
  <c r="CS24" i="7"/>
  <c r="CS23" i="7"/>
  <c r="CS22" i="7"/>
  <c r="CS21" i="7"/>
  <c r="CS20" i="7"/>
  <c r="CS19" i="7"/>
  <c r="CS18" i="7"/>
  <c r="CS17" i="7"/>
  <c r="CP39" i="7"/>
  <c r="CP38" i="7"/>
  <c r="CP37" i="7"/>
  <c r="CP36" i="7"/>
  <c r="CP35" i="7"/>
  <c r="CP34" i="7"/>
  <c r="CP33" i="7"/>
  <c r="CP32" i="7"/>
  <c r="CP31" i="7"/>
  <c r="CP30" i="7"/>
  <c r="CP29" i="7"/>
  <c r="CP28" i="7"/>
  <c r="CP27" i="7"/>
  <c r="CP26" i="7"/>
  <c r="CP25" i="7"/>
  <c r="CP24" i="7"/>
  <c r="CP23" i="7"/>
  <c r="CP22" i="7"/>
  <c r="CP21" i="7"/>
  <c r="CP20" i="7"/>
  <c r="CP19" i="7"/>
  <c r="CP18" i="7"/>
  <c r="CP17" i="7"/>
  <c r="CM39" i="7"/>
  <c r="CM38" i="7"/>
  <c r="CM37" i="7"/>
  <c r="CM36" i="7"/>
  <c r="CM35" i="7"/>
  <c r="CM34" i="7"/>
  <c r="CM33" i="7"/>
  <c r="CM32" i="7"/>
  <c r="CM31" i="7"/>
  <c r="CM30" i="7"/>
  <c r="CM29" i="7"/>
  <c r="CM28" i="7"/>
  <c r="CM27" i="7"/>
  <c r="CM26" i="7"/>
  <c r="CM25" i="7"/>
  <c r="CM24" i="7"/>
  <c r="CM23" i="7"/>
  <c r="CM22" i="7"/>
  <c r="CM21" i="7"/>
  <c r="CM20" i="7"/>
  <c r="CM19" i="7"/>
  <c r="CM18" i="7"/>
  <c r="CM17" i="7"/>
  <c r="CJ39" i="7"/>
  <c r="CJ38" i="7"/>
  <c r="CJ37" i="7"/>
  <c r="CJ36" i="7"/>
  <c r="CJ35" i="7"/>
  <c r="CJ34" i="7"/>
  <c r="CJ33" i="7"/>
  <c r="CJ32" i="7"/>
  <c r="CJ31" i="7"/>
  <c r="CJ30" i="7"/>
  <c r="CJ29" i="7"/>
  <c r="CJ28" i="7"/>
  <c r="CJ27" i="7"/>
  <c r="CJ26" i="7"/>
  <c r="CJ25" i="7"/>
  <c r="CJ24" i="7"/>
  <c r="CJ23" i="7"/>
  <c r="CJ22" i="7"/>
  <c r="CJ21" i="7"/>
  <c r="CJ20" i="7"/>
  <c r="CJ19" i="7"/>
  <c r="CJ18" i="7"/>
  <c r="CJ17" i="7"/>
  <c r="CG39" i="7"/>
  <c r="CG38" i="7"/>
  <c r="CG37" i="7"/>
  <c r="CG36" i="7"/>
  <c r="CG35" i="7"/>
  <c r="CG34" i="7"/>
  <c r="CG33" i="7"/>
  <c r="CG32" i="7"/>
  <c r="CG31" i="7"/>
  <c r="CG30" i="7"/>
  <c r="CG29" i="7"/>
  <c r="CG28" i="7"/>
  <c r="CG27" i="7"/>
  <c r="CG26" i="7"/>
  <c r="CG25" i="7"/>
  <c r="CG24" i="7"/>
  <c r="CG23" i="7"/>
  <c r="CG22" i="7"/>
  <c r="CG21" i="7"/>
  <c r="CG20" i="7"/>
  <c r="CG19" i="7"/>
  <c r="CG18" i="7"/>
  <c r="CG17" i="7"/>
  <c r="CD39" i="7"/>
  <c r="CD38" i="7"/>
  <c r="CD37" i="7"/>
  <c r="CD36" i="7"/>
  <c r="CD35" i="7"/>
  <c r="CD34" i="7"/>
  <c r="CD33" i="7"/>
  <c r="CD32" i="7"/>
  <c r="CD31" i="7"/>
  <c r="CD30" i="7"/>
  <c r="CD29" i="7"/>
  <c r="CD28" i="7"/>
  <c r="CD27" i="7"/>
  <c r="CD26" i="7"/>
  <c r="CD25" i="7"/>
  <c r="CD24" i="7"/>
  <c r="CD23" i="7"/>
  <c r="CD22" i="7"/>
  <c r="CD21" i="7"/>
  <c r="CD20" i="7"/>
  <c r="CD19" i="7"/>
  <c r="CD18" i="7"/>
  <c r="CD17" i="7"/>
  <c r="CA39" i="7"/>
  <c r="CA38" i="7"/>
  <c r="CA37" i="7"/>
  <c r="CA36" i="7"/>
  <c r="CA35" i="7"/>
  <c r="CA34" i="7"/>
  <c r="CA33" i="7"/>
  <c r="CA32" i="7"/>
  <c r="CA31" i="7"/>
  <c r="CA30" i="7"/>
  <c r="CA29" i="7"/>
  <c r="CA28" i="7"/>
  <c r="CA27" i="7"/>
  <c r="CA26" i="7"/>
  <c r="CA25" i="7"/>
  <c r="CA24" i="7"/>
  <c r="CA23" i="7"/>
  <c r="CA22" i="7"/>
  <c r="CA21" i="7"/>
  <c r="CA20" i="7"/>
  <c r="CA19" i="7"/>
  <c r="CA18" i="7"/>
  <c r="CA17" i="7"/>
  <c r="BX39" i="7"/>
  <c r="BX38" i="7"/>
  <c r="BX37" i="7"/>
  <c r="BX36" i="7"/>
  <c r="BX35" i="7"/>
  <c r="BX34" i="7"/>
  <c r="BX33" i="7"/>
  <c r="BX32" i="7"/>
  <c r="BX31" i="7"/>
  <c r="BX30" i="7"/>
  <c r="BX29" i="7"/>
  <c r="BX28" i="7"/>
  <c r="BX27" i="7"/>
  <c r="BX26" i="7"/>
  <c r="BX25" i="7"/>
  <c r="BX24" i="7"/>
  <c r="BX23" i="7"/>
  <c r="BX22" i="7"/>
  <c r="BX21" i="7"/>
  <c r="BX20" i="7"/>
  <c r="BX19" i="7"/>
  <c r="BX18" i="7"/>
  <c r="BX17" i="7"/>
  <c r="BU39" i="7"/>
  <c r="BU38" i="7"/>
  <c r="BU37" i="7"/>
  <c r="BU36" i="7"/>
  <c r="BU35" i="7"/>
  <c r="BU34" i="7"/>
  <c r="BU33" i="7"/>
  <c r="BU32" i="7"/>
  <c r="BU31" i="7"/>
  <c r="BU30" i="7"/>
  <c r="BU29" i="7"/>
  <c r="BU28" i="7"/>
  <c r="BU27" i="7"/>
  <c r="BU26" i="7"/>
  <c r="BU25" i="7"/>
  <c r="BU24" i="7"/>
  <c r="BU23" i="7"/>
  <c r="BU22" i="7"/>
  <c r="BU21" i="7"/>
  <c r="BU20" i="7"/>
  <c r="BU19" i="7"/>
  <c r="BU18" i="7"/>
  <c r="BU17" i="7"/>
  <c r="BR39" i="7"/>
  <c r="BR38" i="7"/>
  <c r="BR37" i="7"/>
  <c r="BR36" i="7"/>
  <c r="BR35" i="7"/>
  <c r="BR34" i="7"/>
  <c r="BR33" i="7"/>
  <c r="BR32" i="7"/>
  <c r="BR31" i="7"/>
  <c r="BR30" i="7"/>
  <c r="BR29" i="7"/>
  <c r="BR28" i="7"/>
  <c r="BR27" i="7"/>
  <c r="BR26" i="7"/>
  <c r="BR25" i="7"/>
  <c r="BR24" i="7"/>
  <c r="BR23" i="7"/>
  <c r="BR22" i="7"/>
  <c r="BR21" i="7"/>
  <c r="BR20" i="7"/>
  <c r="BR19" i="7"/>
  <c r="BR18" i="7"/>
  <c r="BR17" i="7"/>
  <c r="BO39" i="7"/>
  <c r="BO38" i="7"/>
  <c r="BO37" i="7"/>
  <c r="BO36" i="7"/>
  <c r="BO35" i="7"/>
  <c r="BO34" i="7"/>
  <c r="BO33" i="7"/>
  <c r="BO32" i="7"/>
  <c r="BO31" i="7"/>
  <c r="BO30" i="7"/>
  <c r="BO29" i="7"/>
  <c r="BO28" i="7"/>
  <c r="BO27" i="7"/>
  <c r="BO26" i="7"/>
  <c r="BO25" i="7"/>
  <c r="BO24" i="7"/>
  <c r="BO23" i="7"/>
  <c r="BO22" i="7"/>
  <c r="BO21" i="7"/>
  <c r="BO20" i="7"/>
  <c r="BO19" i="7"/>
  <c r="BO18" i="7"/>
  <c r="BO17" i="7"/>
  <c r="BL39" i="7"/>
  <c r="BL38" i="7"/>
  <c r="BL37" i="7"/>
  <c r="BL36" i="7"/>
  <c r="BL35" i="7"/>
  <c r="BL34" i="7"/>
  <c r="BL33" i="7"/>
  <c r="BL32" i="7"/>
  <c r="BL31" i="7"/>
  <c r="BL30" i="7"/>
  <c r="BL29" i="7"/>
  <c r="BL28" i="7"/>
  <c r="BL27" i="7"/>
  <c r="BL26" i="7"/>
  <c r="BL25" i="7"/>
  <c r="BL24" i="7"/>
  <c r="BL23" i="7"/>
  <c r="BL22" i="7"/>
  <c r="BL21" i="7"/>
  <c r="BL20" i="7"/>
  <c r="BL19" i="7"/>
  <c r="BL18" i="7"/>
  <c r="BL17" i="7"/>
  <c r="BI39" i="7"/>
  <c r="BI38" i="7"/>
  <c r="BI37" i="7"/>
  <c r="BI36" i="7"/>
  <c r="BI35" i="7"/>
  <c r="BI34" i="7"/>
  <c r="BI33" i="7"/>
  <c r="BI32" i="7"/>
  <c r="BI31" i="7"/>
  <c r="BI30" i="7"/>
  <c r="BI29" i="7"/>
  <c r="BI28" i="7"/>
  <c r="BI27" i="7"/>
  <c r="BI26" i="7"/>
  <c r="BI25" i="7"/>
  <c r="BI24" i="7"/>
  <c r="BI23" i="7"/>
  <c r="BI22" i="7"/>
  <c r="BI21" i="7"/>
  <c r="BI20" i="7"/>
  <c r="BI19" i="7"/>
  <c r="BI18" i="7"/>
  <c r="BI17" i="7"/>
  <c r="BF39" i="7"/>
  <c r="BF38" i="7"/>
  <c r="BF37" i="7"/>
  <c r="BF36" i="7"/>
  <c r="BF35" i="7"/>
  <c r="BF34" i="7"/>
  <c r="BF33" i="7"/>
  <c r="BF32" i="7"/>
  <c r="BF31" i="7"/>
  <c r="BF30" i="7"/>
  <c r="BF29" i="7"/>
  <c r="BF28" i="7"/>
  <c r="BF27" i="7"/>
  <c r="BF26" i="7"/>
  <c r="BF25" i="7"/>
  <c r="BF24" i="7"/>
  <c r="BF23" i="7"/>
  <c r="BF22" i="7"/>
  <c r="BF21" i="7"/>
  <c r="BF20" i="7"/>
  <c r="BF19" i="7"/>
  <c r="BF18" i="7"/>
  <c r="BF17" i="7"/>
  <c r="BC39" i="7"/>
  <c r="BC38" i="7"/>
  <c r="BC37" i="7"/>
  <c r="BC36" i="7"/>
  <c r="BC35" i="7"/>
  <c r="BC34" i="7"/>
  <c r="BC33" i="7"/>
  <c r="BC32" i="7"/>
  <c r="BC31" i="7"/>
  <c r="BC30" i="7"/>
  <c r="BC29" i="7"/>
  <c r="BC28" i="7"/>
  <c r="BC27" i="7"/>
  <c r="BC26" i="7"/>
  <c r="BC25" i="7"/>
  <c r="BC24" i="7"/>
  <c r="BC23" i="7"/>
  <c r="BC22" i="7"/>
  <c r="BC21" i="7"/>
  <c r="BC20" i="7"/>
  <c r="BC19" i="7"/>
  <c r="BC18" i="7"/>
  <c r="BC17" i="7"/>
  <c r="AZ39" i="7"/>
  <c r="AZ38" i="7"/>
  <c r="AZ37" i="7"/>
  <c r="AZ36" i="7"/>
  <c r="AZ35" i="7"/>
  <c r="AZ34" i="7"/>
  <c r="AZ33" i="7"/>
  <c r="AZ32" i="7"/>
  <c r="AZ31" i="7"/>
  <c r="AZ30" i="7"/>
  <c r="AZ29" i="7"/>
  <c r="AZ28" i="7"/>
  <c r="AZ27" i="7"/>
  <c r="AZ26" i="7"/>
  <c r="AZ25" i="7"/>
  <c r="AZ24" i="7"/>
  <c r="AZ23" i="7"/>
  <c r="AZ22" i="7"/>
  <c r="AZ21" i="7"/>
  <c r="AZ20" i="7"/>
  <c r="AZ19" i="7"/>
  <c r="AZ18" i="7"/>
  <c r="AZ17" i="7"/>
  <c r="AW39" i="7"/>
  <c r="AW38" i="7"/>
  <c r="AW37" i="7"/>
  <c r="AW36" i="7"/>
  <c r="AW35" i="7"/>
  <c r="AW34" i="7"/>
  <c r="AW33" i="7"/>
  <c r="AW32" i="7"/>
  <c r="AW31" i="7"/>
  <c r="AW30" i="7"/>
  <c r="AW29" i="7"/>
  <c r="AW28" i="7"/>
  <c r="AW27" i="7"/>
  <c r="AW26" i="7"/>
  <c r="AW25" i="7"/>
  <c r="AW24" i="7"/>
  <c r="AW23" i="7"/>
  <c r="AW22" i="7"/>
  <c r="AW21" i="7"/>
  <c r="AW20" i="7"/>
  <c r="AW19" i="7"/>
  <c r="AW18" i="7"/>
  <c r="AW17" i="7"/>
  <c r="AT39" i="7"/>
  <c r="AT38" i="7"/>
  <c r="AT37" i="7"/>
  <c r="AT36" i="7"/>
  <c r="AT35" i="7"/>
  <c r="AT34" i="7"/>
  <c r="AT33" i="7"/>
  <c r="AT32" i="7"/>
  <c r="AT31" i="7"/>
  <c r="AT30" i="7"/>
  <c r="AT29" i="7"/>
  <c r="AT28" i="7"/>
  <c r="AT27" i="7"/>
  <c r="AT26" i="7"/>
  <c r="AT25" i="7"/>
  <c r="AT24" i="7"/>
  <c r="AT23" i="7"/>
  <c r="AT22" i="7"/>
  <c r="AT21" i="7"/>
  <c r="AT20" i="7"/>
  <c r="AT19" i="7"/>
  <c r="AT18" i="7"/>
  <c r="AT17" i="7"/>
  <c r="AQ39" i="7"/>
  <c r="AQ38" i="7"/>
  <c r="AQ37" i="7"/>
  <c r="AQ36" i="7"/>
  <c r="AQ35" i="7"/>
  <c r="AQ34" i="7"/>
  <c r="AQ33" i="7"/>
  <c r="AQ32" i="7"/>
  <c r="AQ31" i="7"/>
  <c r="AQ30" i="7"/>
  <c r="AQ29" i="7"/>
  <c r="AQ28" i="7"/>
  <c r="AQ27" i="7"/>
  <c r="AQ26" i="7"/>
  <c r="AQ25" i="7"/>
  <c r="AQ24" i="7"/>
  <c r="AQ23" i="7"/>
  <c r="AQ22" i="7"/>
  <c r="AQ21" i="7"/>
  <c r="AQ20" i="7"/>
  <c r="AQ19" i="7"/>
  <c r="AQ18" i="7"/>
  <c r="AQ17" i="7"/>
  <c r="AN39" i="7"/>
  <c r="AN38" i="7"/>
  <c r="AN37" i="7"/>
  <c r="AN36" i="7"/>
  <c r="AN35" i="7"/>
  <c r="AN34" i="7"/>
  <c r="AN33" i="7"/>
  <c r="AN32" i="7"/>
  <c r="AN31" i="7"/>
  <c r="AN30" i="7"/>
  <c r="AN29" i="7"/>
  <c r="AN28" i="7"/>
  <c r="AN27" i="7"/>
  <c r="AN26" i="7"/>
  <c r="AN25" i="7"/>
  <c r="AN24" i="7"/>
  <c r="AN23" i="7"/>
  <c r="AN22" i="7"/>
  <c r="AN21" i="7"/>
  <c r="AN20" i="7"/>
  <c r="AN19" i="7"/>
  <c r="AN18" i="7"/>
  <c r="AN17" i="7"/>
  <c r="AK39" i="7"/>
  <c r="AK38" i="7"/>
  <c r="AK37" i="7"/>
  <c r="AK36" i="7"/>
  <c r="AK35" i="7"/>
  <c r="AK34" i="7"/>
  <c r="AK33" i="7"/>
  <c r="AK32" i="7"/>
  <c r="AK31" i="7"/>
  <c r="AK30" i="7"/>
  <c r="AK29" i="7"/>
  <c r="AK28" i="7"/>
  <c r="AK27" i="7"/>
  <c r="AK26" i="7"/>
  <c r="AK25" i="7"/>
  <c r="AK24" i="7"/>
  <c r="AK23" i="7"/>
  <c r="AK22" i="7"/>
  <c r="AK21" i="7"/>
  <c r="AK20" i="7"/>
  <c r="AK19" i="7"/>
  <c r="AK18" i="7"/>
  <c r="AK17" i="7"/>
  <c r="AH39" i="7"/>
  <c r="AH38" i="7"/>
  <c r="AH37" i="7"/>
  <c r="AH36" i="7"/>
  <c r="AH35" i="7"/>
  <c r="AH34" i="7"/>
  <c r="AH33" i="7"/>
  <c r="AH32" i="7"/>
  <c r="AH31" i="7"/>
  <c r="AH30" i="7"/>
  <c r="AH29" i="7"/>
  <c r="AH28" i="7"/>
  <c r="AH27" i="7"/>
  <c r="AH26" i="7"/>
  <c r="AH25" i="7"/>
  <c r="AH24" i="7"/>
  <c r="AH23" i="7"/>
  <c r="AH22" i="7"/>
  <c r="AH21" i="7"/>
  <c r="AH20" i="7"/>
  <c r="AH19" i="7"/>
  <c r="AH18" i="7"/>
  <c r="AH17" i="7"/>
  <c r="AE39" i="7"/>
  <c r="AE38" i="7"/>
  <c r="AE37" i="7"/>
  <c r="AE36" i="7"/>
  <c r="AE35" i="7"/>
  <c r="AE34" i="7"/>
  <c r="AE33" i="7"/>
  <c r="AE32" i="7"/>
  <c r="AE31" i="7"/>
  <c r="AE30" i="7"/>
  <c r="AE29" i="7"/>
  <c r="AE28" i="7"/>
  <c r="AE27" i="7"/>
  <c r="AE26" i="7"/>
  <c r="AE25" i="7"/>
  <c r="AE24" i="7"/>
  <c r="AE23" i="7"/>
  <c r="AE22" i="7"/>
  <c r="AE21" i="7"/>
  <c r="AE20" i="7"/>
  <c r="AE19" i="7"/>
  <c r="AE18" i="7"/>
  <c r="AE17" i="7"/>
  <c r="AB39" i="7"/>
  <c r="AB38" i="7"/>
  <c r="AB37" i="7"/>
  <c r="AB36" i="7"/>
  <c r="AB35" i="7"/>
  <c r="AB34" i="7"/>
  <c r="AB33" i="7"/>
  <c r="AB32" i="7"/>
  <c r="AB31" i="7"/>
  <c r="AB30" i="7"/>
  <c r="AB29" i="7"/>
  <c r="AB28" i="7"/>
  <c r="AB27" i="7"/>
  <c r="AB26" i="7"/>
  <c r="AB25" i="7"/>
  <c r="AB24" i="7"/>
  <c r="AB23" i="7"/>
  <c r="AB22" i="7"/>
  <c r="AB21" i="7"/>
  <c r="AB20" i="7"/>
  <c r="AB19" i="7"/>
  <c r="AB18" i="7"/>
  <c r="AB17" i="7"/>
  <c r="Y39" i="7"/>
  <c r="Y38" i="7"/>
  <c r="Y37" i="7"/>
  <c r="Y36" i="7"/>
  <c r="Y35" i="7"/>
  <c r="Y34" i="7"/>
  <c r="Y33" i="7"/>
  <c r="Y32" i="7"/>
  <c r="Y31" i="7"/>
  <c r="Y30" i="7"/>
  <c r="Y29" i="7"/>
  <c r="Y28" i="7"/>
  <c r="Y27" i="7"/>
  <c r="Y26" i="7"/>
  <c r="Y25" i="7"/>
  <c r="Y24" i="7"/>
  <c r="Y23" i="7"/>
  <c r="Y22" i="7"/>
  <c r="Y21" i="7"/>
  <c r="Y20" i="7"/>
  <c r="Y19" i="7"/>
  <c r="Y18" i="7"/>
  <c r="Y17" i="7"/>
  <c r="V39" i="7"/>
  <c r="V38" i="7"/>
  <c r="V37" i="7"/>
  <c r="V36" i="7"/>
  <c r="V35" i="7"/>
  <c r="V34" i="7"/>
  <c r="V33" i="7"/>
  <c r="V32" i="7"/>
  <c r="V31" i="7"/>
  <c r="V30" i="7"/>
  <c r="V29" i="7"/>
  <c r="V28" i="7"/>
  <c r="V27" i="7"/>
  <c r="V26" i="7"/>
  <c r="V25" i="7"/>
  <c r="V24" i="7"/>
  <c r="V23" i="7"/>
  <c r="V22" i="7"/>
  <c r="V21" i="7"/>
  <c r="V20" i="7"/>
  <c r="V19" i="7"/>
  <c r="V18" i="7"/>
  <c r="V17" i="7"/>
  <c r="S39" i="7"/>
  <c r="S38" i="7"/>
  <c r="S37" i="7"/>
  <c r="S36" i="7"/>
  <c r="S35" i="7"/>
  <c r="S34" i="7"/>
  <c r="S33" i="7"/>
  <c r="S32" i="7"/>
  <c r="S31" i="7"/>
  <c r="S30" i="7"/>
  <c r="S29" i="7"/>
  <c r="S28" i="7"/>
  <c r="S27" i="7"/>
  <c r="S26" i="7"/>
  <c r="S25" i="7"/>
  <c r="S24" i="7"/>
  <c r="S23" i="7"/>
  <c r="S22" i="7"/>
  <c r="S21" i="7"/>
  <c r="S20" i="7"/>
  <c r="S19" i="7"/>
  <c r="S18" i="7"/>
  <c r="S17" i="7"/>
  <c r="P39" i="7"/>
  <c r="P17" i="7"/>
  <c r="P18" i="7"/>
  <c r="P19" i="7"/>
  <c r="P20" i="7"/>
  <c r="P21" i="7"/>
  <c r="P22" i="7"/>
  <c r="P23" i="7"/>
  <c r="P24" i="7"/>
  <c r="P25" i="7"/>
  <c r="P26" i="7"/>
  <c r="P27" i="7"/>
  <c r="P28" i="7"/>
  <c r="P29" i="7"/>
  <c r="P30" i="7"/>
  <c r="P31" i="7"/>
  <c r="P32" i="7"/>
  <c r="P33" i="7"/>
  <c r="P34" i="7"/>
  <c r="P35" i="7"/>
  <c r="P36" i="7"/>
  <c r="P37" i="7"/>
  <c r="P38" i="7"/>
  <c r="X10" i="7" l="1"/>
  <c r="S10" i="7"/>
  <c r="AY16" i="6"/>
  <c r="BE16" i="6" s="1"/>
  <c r="H11" i="6"/>
  <c r="I11" i="6" s="1"/>
  <c r="H12" i="6"/>
  <c r="I12" i="6" s="1"/>
  <c r="H13" i="6"/>
  <c r="I13" i="6" s="1"/>
  <c r="H14" i="6"/>
  <c r="I14" i="6" s="1"/>
  <c r="H17" i="6"/>
  <c r="I17" i="6" s="1"/>
  <c r="H18" i="6"/>
  <c r="I18" i="6" s="1"/>
  <c r="H19" i="6"/>
  <c r="I19" i="6" s="1"/>
  <c r="H20" i="6"/>
  <c r="I20" i="6" s="1"/>
  <c r="H21" i="6"/>
  <c r="I21" i="6" s="1"/>
  <c r="H22" i="6"/>
  <c r="I22" i="6" s="1"/>
  <c r="H23" i="6"/>
  <c r="I23" i="6" s="1"/>
  <c r="H24" i="6"/>
  <c r="I24" i="6" s="1"/>
  <c r="H25" i="6"/>
  <c r="I25" i="6" s="1"/>
  <c r="AA10" i="7" l="1"/>
  <c r="V10" i="7"/>
  <c r="E3" i="6"/>
  <c r="O34" i="7"/>
  <c r="O33" i="7"/>
  <c r="R33" i="7" s="1"/>
  <c r="U33" i="7" s="1"/>
  <c r="O32" i="7"/>
  <c r="R32" i="7" s="1"/>
  <c r="U32" i="7" s="1"/>
  <c r="O31" i="7"/>
  <c r="O30" i="7"/>
  <c r="O29" i="7"/>
  <c r="O28" i="7"/>
  <c r="O27" i="7"/>
  <c r="AD10" i="7" l="1"/>
  <c r="Y10" i="7"/>
  <c r="AB10" i="7" s="1"/>
  <c r="R34" i="7"/>
  <c r="X33" i="7"/>
  <c r="X32" i="7"/>
  <c r="R31" i="7"/>
  <c r="R30" i="7"/>
  <c r="R29" i="7"/>
  <c r="R28" i="7"/>
  <c r="R27" i="7"/>
  <c r="AE10" i="7" l="1"/>
  <c r="AG10" i="7"/>
  <c r="U34" i="7"/>
  <c r="AA33" i="7"/>
  <c r="AA32" i="7"/>
  <c r="U31" i="7"/>
  <c r="U30" i="7"/>
  <c r="U29" i="7"/>
  <c r="U28" i="7"/>
  <c r="U27" i="7"/>
  <c r="AH10" i="7" l="1"/>
  <c r="AJ10" i="7"/>
  <c r="X34" i="7"/>
  <c r="AD33" i="7"/>
  <c r="AD32" i="7"/>
  <c r="X31" i="7"/>
  <c r="X30" i="7"/>
  <c r="X29" i="7"/>
  <c r="X28" i="7"/>
  <c r="X27" i="7"/>
  <c r="AK10" i="7" l="1"/>
  <c r="AM10" i="7"/>
  <c r="AA34" i="7"/>
  <c r="AG33" i="7"/>
  <c r="AG32" i="7"/>
  <c r="AA31" i="7"/>
  <c r="AA30" i="7"/>
  <c r="AA29" i="7"/>
  <c r="AA28" i="7"/>
  <c r="AA27" i="7"/>
  <c r="AP10" i="7" l="1"/>
  <c r="AN10" i="7"/>
  <c r="AD34" i="7"/>
  <c r="AJ33" i="7"/>
  <c r="AJ32" i="7"/>
  <c r="AD31" i="7"/>
  <c r="AD30" i="7"/>
  <c r="AD29" i="7"/>
  <c r="AD28" i="7"/>
  <c r="AD27" i="7"/>
  <c r="AQ10" i="7" l="1"/>
  <c r="AS10" i="7"/>
  <c r="AG34" i="7"/>
  <c r="AM33" i="7"/>
  <c r="AM32" i="7"/>
  <c r="AG31" i="7"/>
  <c r="AG30" i="7"/>
  <c r="AG29" i="7"/>
  <c r="AG28" i="7"/>
  <c r="AG27" i="7"/>
  <c r="AT10" i="7" l="1"/>
  <c r="AV10" i="7"/>
  <c r="AJ34" i="7"/>
  <c r="AP33" i="7"/>
  <c r="AP32" i="7"/>
  <c r="AJ31" i="7"/>
  <c r="AJ30" i="7"/>
  <c r="AJ29" i="7"/>
  <c r="AJ28" i="7"/>
  <c r="AJ27" i="7"/>
  <c r="AW10" i="7" l="1"/>
  <c r="AY10" i="7"/>
  <c r="AM34" i="7"/>
  <c r="AS33" i="7"/>
  <c r="AS32" i="7"/>
  <c r="AM31" i="7"/>
  <c r="AM30" i="7"/>
  <c r="AM29" i="7"/>
  <c r="AM28" i="7"/>
  <c r="AM27" i="7"/>
  <c r="BB10" i="7" l="1"/>
  <c r="AZ10" i="7"/>
  <c r="AP34" i="7"/>
  <c r="AV33" i="7"/>
  <c r="AV32" i="7"/>
  <c r="AP31" i="7"/>
  <c r="AP30" i="7"/>
  <c r="AP29" i="7"/>
  <c r="AP28" i="7"/>
  <c r="AP27" i="7"/>
  <c r="BC10" i="7" l="1"/>
  <c r="BE10" i="7"/>
  <c r="AS34" i="7"/>
  <c r="AY33" i="7"/>
  <c r="AY32" i="7"/>
  <c r="AS31" i="7"/>
  <c r="AS30" i="7"/>
  <c r="AS29" i="7"/>
  <c r="AS28" i="7"/>
  <c r="AS27" i="7"/>
  <c r="BF10" i="7" l="1"/>
  <c r="BH10" i="7"/>
  <c r="AV34" i="7"/>
  <c r="BB33" i="7"/>
  <c r="BB32" i="7"/>
  <c r="AV31" i="7"/>
  <c r="AV30" i="7"/>
  <c r="AV29" i="7"/>
  <c r="AV28" i="7"/>
  <c r="AV27" i="7"/>
  <c r="BI10" i="7" l="1"/>
  <c r="BK10" i="7"/>
  <c r="AY34" i="7"/>
  <c r="BE33" i="7"/>
  <c r="BE32" i="7"/>
  <c r="AY31" i="7"/>
  <c r="AY30" i="7"/>
  <c r="AY29" i="7"/>
  <c r="AY28" i="7"/>
  <c r="AY27" i="7"/>
  <c r="BN10" i="7" l="1"/>
  <c r="BL10" i="7"/>
  <c r="BB34" i="7"/>
  <c r="BH33" i="7"/>
  <c r="BH32" i="7"/>
  <c r="BB31" i="7"/>
  <c r="BB30" i="7"/>
  <c r="BB29" i="7"/>
  <c r="BB28" i="7"/>
  <c r="BB27" i="7"/>
  <c r="BO10" i="7" l="1"/>
  <c r="BQ10" i="7"/>
  <c r="BE34" i="7"/>
  <c r="BK33" i="7"/>
  <c r="BK32" i="7"/>
  <c r="BE31" i="7"/>
  <c r="BE30" i="7"/>
  <c r="BE29" i="7"/>
  <c r="BE28" i="7"/>
  <c r="BE27" i="7"/>
  <c r="BR10" i="7" l="1"/>
  <c r="BT10" i="7"/>
  <c r="BH34" i="7"/>
  <c r="BN33" i="7"/>
  <c r="BN32" i="7"/>
  <c r="BH31" i="7"/>
  <c r="BH30" i="7"/>
  <c r="BH29" i="7"/>
  <c r="BH28" i="7"/>
  <c r="BH27" i="7"/>
  <c r="BU10" i="7" l="1"/>
  <c r="BW10" i="7"/>
  <c r="BK34" i="7"/>
  <c r="BQ33" i="7"/>
  <c r="BQ32" i="7"/>
  <c r="BK31" i="7"/>
  <c r="BK30" i="7"/>
  <c r="BK29" i="7"/>
  <c r="BK28" i="7"/>
  <c r="BK27" i="7"/>
  <c r="BX10" i="7" l="1"/>
  <c r="BZ10" i="7"/>
  <c r="BN34" i="7"/>
  <c r="BT33" i="7"/>
  <c r="BT32" i="7"/>
  <c r="BN31" i="7"/>
  <c r="BN30" i="7"/>
  <c r="BN29" i="7"/>
  <c r="BN28" i="7"/>
  <c r="BN27" i="7"/>
  <c r="CA10" i="7" l="1"/>
  <c r="CC10" i="7"/>
  <c r="BQ34" i="7"/>
  <c r="BW33" i="7"/>
  <c r="BW32" i="7"/>
  <c r="BQ31" i="7"/>
  <c r="BQ30" i="7"/>
  <c r="BQ29" i="7"/>
  <c r="BQ28" i="7"/>
  <c r="BQ27" i="7"/>
  <c r="CF10" i="7" l="1"/>
  <c r="CD10" i="7"/>
  <c r="BT34" i="7"/>
  <c r="BZ33" i="7"/>
  <c r="BZ32" i="7"/>
  <c r="BT31" i="7"/>
  <c r="BT30" i="7"/>
  <c r="BT29" i="7"/>
  <c r="BT28" i="7"/>
  <c r="BT27" i="7"/>
  <c r="CG10" i="7" l="1"/>
  <c r="CI10" i="7"/>
  <c r="BW34" i="7"/>
  <c r="CC33" i="7"/>
  <c r="CC32" i="7"/>
  <c r="BW31" i="7"/>
  <c r="BW30" i="7"/>
  <c r="BW29" i="7"/>
  <c r="BW28" i="7"/>
  <c r="BW27" i="7"/>
  <c r="CJ10" i="7" l="1"/>
  <c r="CL10" i="7"/>
  <c r="BZ34" i="7"/>
  <c r="CF33" i="7"/>
  <c r="CF32" i="7"/>
  <c r="BZ31" i="7"/>
  <c r="BZ30" i="7"/>
  <c r="BZ29" i="7"/>
  <c r="BZ28" i="7"/>
  <c r="BZ27" i="7"/>
  <c r="CM10" i="7" l="1"/>
  <c r="CO10" i="7"/>
  <c r="CC34" i="7"/>
  <c r="CI33" i="7"/>
  <c r="CI32" i="7"/>
  <c r="CC31" i="7"/>
  <c r="CC30" i="7"/>
  <c r="CC29" i="7"/>
  <c r="CC28" i="7"/>
  <c r="CC27" i="7"/>
  <c r="CR10" i="7" l="1"/>
  <c r="CP10" i="7"/>
  <c r="CF34" i="7"/>
  <c r="CL33" i="7"/>
  <c r="CL32" i="7"/>
  <c r="CF31" i="7"/>
  <c r="CF30" i="7"/>
  <c r="CF29" i="7"/>
  <c r="CF28" i="7"/>
  <c r="CF27" i="7"/>
  <c r="CS10" i="7" l="1"/>
  <c r="CU10" i="7"/>
  <c r="CI34" i="7"/>
  <c r="CO33" i="7"/>
  <c r="CO32" i="7"/>
  <c r="CI31" i="7"/>
  <c r="CI30" i="7"/>
  <c r="CI29" i="7"/>
  <c r="CI28" i="7"/>
  <c r="CI27" i="7"/>
  <c r="CX10" i="7" l="1"/>
  <c r="CV10" i="7"/>
  <c r="CL34" i="7"/>
  <c r="CR33" i="7"/>
  <c r="CR32" i="7"/>
  <c r="CL31" i="7"/>
  <c r="CL30" i="7"/>
  <c r="CL29" i="7"/>
  <c r="CL28" i="7"/>
  <c r="CL27" i="7"/>
  <c r="CY10" i="7" l="1"/>
  <c r="DA10" i="7"/>
  <c r="CO34" i="7"/>
  <c r="CU33" i="7"/>
  <c r="CU32" i="7"/>
  <c r="CO31" i="7"/>
  <c r="CO30" i="7"/>
  <c r="CO29" i="7"/>
  <c r="CO28" i="7"/>
  <c r="CO27" i="7"/>
  <c r="DB10" i="7" l="1"/>
  <c r="DD10" i="7"/>
  <c r="CR34" i="7"/>
  <c r="CX33" i="7"/>
  <c r="CX32" i="7"/>
  <c r="CR31" i="7"/>
  <c r="CR30" i="7"/>
  <c r="CR29" i="7"/>
  <c r="CR28" i="7"/>
  <c r="CR27" i="7"/>
  <c r="DE10" i="7" l="1"/>
  <c r="DG10" i="7"/>
  <c r="CU34" i="7"/>
  <c r="DA33" i="7"/>
  <c r="DA32" i="7"/>
  <c r="CU31" i="7"/>
  <c r="CU30" i="7"/>
  <c r="CU29" i="7"/>
  <c r="CU28" i="7"/>
  <c r="CU27" i="7"/>
  <c r="DJ10" i="7" l="1"/>
  <c r="DH10" i="7"/>
  <c r="CX34" i="7"/>
  <c r="DD33" i="7"/>
  <c r="DD32" i="7"/>
  <c r="CX31" i="7"/>
  <c r="CX30" i="7"/>
  <c r="CX29" i="7"/>
  <c r="CX28" i="7"/>
  <c r="CX27" i="7"/>
  <c r="DK10" i="7" l="1"/>
  <c r="EE10" i="7" s="1"/>
  <c r="DM10" i="7"/>
  <c r="DA34" i="7"/>
  <c r="DG33" i="7"/>
  <c r="DG32" i="7"/>
  <c r="DA31" i="7"/>
  <c r="DA30" i="7"/>
  <c r="DA29" i="7"/>
  <c r="DA28" i="7"/>
  <c r="DA27" i="7"/>
  <c r="DP10" i="7" l="1"/>
  <c r="DN10" i="7"/>
  <c r="EF10" i="7"/>
  <c r="DD34" i="7"/>
  <c r="DJ33" i="7"/>
  <c r="DJ32" i="7"/>
  <c r="DD31" i="7"/>
  <c r="DD30" i="7"/>
  <c r="DD29" i="7"/>
  <c r="DD28" i="7"/>
  <c r="DD27" i="7"/>
  <c r="DQ10" i="7" l="1"/>
  <c r="DS10" i="7"/>
  <c r="DG34" i="7"/>
  <c r="DM33" i="7"/>
  <c r="EE33" i="7"/>
  <c r="DM32" i="7"/>
  <c r="EE32" i="7"/>
  <c r="DG31" i="7"/>
  <c r="DG30" i="7"/>
  <c r="DG29" i="7"/>
  <c r="DG28" i="7"/>
  <c r="DG27" i="7"/>
  <c r="DV10" i="7" l="1"/>
  <c r="DT10" i="7"/>
  <c r="DJ34" i="7"/>
  <c r="EF33" i="7"/>
  <c r="DP33" i="7"/>
  <c r="EF32" i="7"/>
  <c r="DP32" i="7"/>
  <c r="DJ31" i="7"/>
  <c r="DJ30" i="7"/>
  <c r="DJ29" i="7"/>
  <c r="DJ28" i="7"/>
  <c r="DJ27" i="7"/>
  <c r="DW10" i="7" l="1"/>
  <c r="DY10" i="7"/>
  <c r="EE34" i="7"/>
  <c r="DM34" i="7"/>
  <c r="DS33" i="7"/>
  <c r="DS32" i="7"/>
  <c r="EE31" i="7"/>
  <c r="DM31" i="7"/>
  <c r="EE30" i="7"/>
  <c r="DM30" i="7"/>
  <c r="EE29" i="7"/>
  <c r="DM29" i="7"/>
  <c r="EE28" i="7"/>
  <c r="DM28" i="7"/>
  <c r="DM27" i="7"/>
  <c r="EE27" i="7"/>
  <c r="EB10" i="7" l="1"/>
  <c r="DZ10" i="7"/>
  <c r="DP34" i="7"/>
  <c r="EF34" i="7"/>
  <c r="DV33" i="7"/>
  <c r="DV32" i="7"/>
  <c r="DP31" i="7"/>
  <c r="EF31" i="7"/>
  <c r="DP30" i="7"/>
  <c r="EF30" i="7"/>
  <c r="DP29" i="7"/>
  <c r="EF29" i="7"/>
  <c r="DP28" i="7"/>
  <c r="EF28" i="7"/>
  <c r="EF27" i="7"/>
  <c r="DP27" i="7"/>
  <c r="EC10" i="7" l="1"/>
  <c r="DS34" i="7"/>
  <c r="DY33" i="7"/>
  <c r="DY32" i="7"/>
  <c r="DS31" i="7"/>
  <c r="DS30" i="7"/>
  <c r="DS29" i="7"/>
  <c r="DS28" i="7"/>
  <c r="DS27" i="7"/>
  <c r="DV34" i="7" l="1"/>
  <c r="EB33" i="7"/>
  <c r="EB32" i="7"/>
  <c r="DV31" i="7"/>
  <c r="DV30" i="7"/>
  <c r="DV29" i="7"/>
  <c r="DV28" i="7"/>
  <c r="DV27" i="7"/>
  <c r="DY34" i="7" l="1"/>
  <c r="DY31" i="7"/>
  <c r="DY30" i="7"/>
  <c r="DY29" i="7"/>
  <c r="DY28" i="7"/>
  <c r="DY27" i="7"/>
  <c r="EB34" i="7" l="1"/>
  <c r="EB31" i="7"/>
  <c r="EB30" i="7"/>
  <c r="EB29" i="7"/>
  <c r="EB28" i="7"/>
  <c r="EB27" i="7"/>
  <c r="O20" i="7" l="1"/>
  <c r="O19" i="7"/>
  <c r="O18" i="7"/>
  <c r="R18" i="7" s="1"/>
  <c r="O17" i="7"/>
  <c r="O16" i="7"/>
  <c r="P16" i="7" s="1"/>
  <c r="O15" i="7"/>
  <c r="P15" i="7" s="1"/>
  <c r="O23" i="7"/>
  <c r="R23" i="7" s="1"/>
  <c r="O22" i="7"/>
  <c r="R22" i="7" s="1"/>
  <c r="O21" i="7"/>
  <c r="R21" i="7" s="1"/>
  <c r="O14" i="7"/>
  <c r="R14" i="7" l="1"/>
  <c r="P14" i="7"/>
  <c r="R17" i="7"/>
  <c r="R15" i="7"/>
  <c r="S15" i="7" s="1"/>
  <c r="U18" i="7"/>
  <c r="R16" i="7"/>
  <c r="S16" i="7" s="1"/>
  <c r="R20" i="7"/>
  <c r="R19" i="7"/>
  <c r="U23" i="7"/>
  <c r="U22" i="7"/>
  <c r="U21" i="7"/>
  <c r="U14" i="7"/>
  <c r="BU45" i="7"/>
  <c r="BX45" i="7"/>
  <c r="CA45" i="7"/>
  <c r="CD45" i="7"/>
  <c r="CG45" i="7"/>
  <c r="CJ45" i="7"/>
  <c r="CM45" i="7"/>
  <c r="CP45" i="7"/>
  <c r="CS45" i="7"/>
  <c r="CV45" i="7"/>
  <c r="CY45" i="7"/>
  <c r="F4" i="8"/>
  <c r="G4" i="8" s="1"/>
  <c r="H4" i="8" s="1"/>
  <c r="I4" i="8" s="1"/>
  <c r="J4" i="8" s="1"/>
  <c r="K4" i="8" s="1"/>
  <c r="L4" i="8" s="1"/>
  <c r="M4" i="8" s="1"/>
  <c r="N4" i="8" s="1"/>
  <c r="O4" i="8" s="1"/>
  <c r="P4" i="8" s="1"/>
  <c r="Q4" i="8" s="1"/>
  <c r="R4" i="8" s="1"/>
  <c r="S4" i="8" s="1"/>
  <c r="T4" i="8" s="1"/>
  <c r="U4" i="8" s="1"/>
  <c r="V4" i="8" s="1"/>
  <c r="W4" i="8" s="1"/>
  <c r="X4" i="8" s="1"/>
  <c r="Y4" i="8" s="1"/>
  <c r="Z4" i="8" s="1"/>
  <c r="AA4" i="8" s="1"/>
  <c r="AB4" i="8" s="1"/>
  <c r="AC4" i="8" s="1"/>
  <c r="AD4" i="8" s="1"/>
  <c r="AE4" i="8" s="1"/>
  <c r="AF4" i="8" s="1"/>
  <c r="AG4" i="8" s="1"/>
  <c r="AH4" i="8" s="1"/>
  <c r="AI4" i="8" s="1"/>
  <c r="AJ4" i="8" s="1"/>
  <c r="AK4" i="8" s="1"/>
  <c r="AL4" i="8" s="1"/>
  <c r="AM4" i="8" s="1"/>
  <c r="AN4" i="8" s="1"/>
  <c r="AO4" i="8" s="1"/>
  <c r="AP4" i="8" s="1"/>
  <c r="AQ4" i="8" s="1"/>
  <c r="AR4" i="8" s="1"/>
  <c r="S14" i="7" l="1"/>
  <c r="V14" i="7" s="1"/>
  <c r="U19" i="7"/>
  <c r="U17" i="7"/>
  <c r="U20" i="7"/>
  <c r="U16" i="7"/>
  <c r="V16" i="7" s="1"/>
  <c r="X18" i="7"/>
  <c r="U15" i="7"/>
  <c r="V15" i="7" s="1"/>
  <c r="X23" i="7"/>
  <c r="X22" i="7"/>
  <c r="X21" i="7"/>
  <c r="X14" i="7"/>
  <c r="Y14" i="7" l="1"/>
  <c r="AA18" i="7"/>
  <c r="X17" i="7"/>
  <c r="X20" i="7"/>
  <c r="X19" i="7"/>
  <c r="X15" i="7"/>
  <c r="Y15" i="7" s="1"/>
  <c r="X16" i="7"/>
  <c r="Y16" i="7" s="1"/>
  <c r="AA23" i="7"/>
  <c r="AA22" i="7"/>
  <c r="AA21" i="7"/>
  <c r="AA14" i="7"/>
  <c r="AB14" i="7" l="1"/>
  <c r="AA20" i="7"/>
  <c r="AD18" i="7"/>
  <c r="AA17" i="7"/>
  <c r="AA15" i="7"/>
  <c r="AB15" i="7" s="1"/>
  <c r="AA16" i="7"/>
  <c r="AB16" i="7" s="1"/>
  <c r="AA19" i="7"/>
  <c r="AD23" i="7"/>
  <c r="AD22" i="7"/>
  <c r="AD21" i="7"/>
  <c r="AD14" i="7"/>
  <c r="AE14" i="7" s="1"/>
  <c r="AD15" i="7" l="1"/>
  <c r="AE15" i="7" s="1"/>
  <c r="AD17" i="7"/>
  <c r="AD20" i="7"/>
  <c r="AD19" i="7"/>
  <c r="AD16" i="7"/>
  <c r="AE16" i="7" s="1"/>
  <c r="AG18" i="7"/>
  <c r="AG23" i="7"/>
  <c r="AG22" i="7"/>
  <c r="AG21" i="7"/>
  <c r="AG14" i="7"/>
  <c r="AH14" i="7" s="1"/>
  <c r="AG19" i="7" l="1"/>
  <c r="AJ18" i="7"/>
  <c r="AG17" i="7"/>
  <c r="AG16" i="7"/>
  <c r="AH16" i="7" s="1"/>
  <c r="AG20" i="7"/>
  <c r="AG15" i="7"/>
  <c r="AH15" i="7" s="1"/>
  <c r="AJ23" i="7"/>
  <c r="AJ22" i="7"/>
  <c r="AJ21" i="7"/>
  <c r="AK14" i="7"/>
  <c r="AJ16" i="7" l="1"/>
  <c r="AK16" i="7" s="1"/>
  <c r="AJ20" i="7"/>
  <c r="AK15" i="7"/>
  <c r="AM18" i="7"/>
  <c r="AJ17" i="7"/>
  <c r="AJ19" i="7"/>
  <c r="AM23" i="7"/>
  <c r="AM22" i="7"/>
  <c r="AM21" i="7"/>
  <c r="AM14" i="7"/>
  <c r="AN14" i="7" s="1"/>
  <c r="AM20" i="7" l="1"/>
  <c r="AM19" i="7"/>
  <c r="AP18" i="7"/>
  <c r="AM17" i="7"/>
  <c r="AM15" i="7"/>
  <c r="AN15" i="7" s="1"/>
  <c r="AM16" i="7"/>
  <c r="AN16" i="7" s="1"/>
  <c r="AP23" i="7"/>
  <c r="AP22" i="7"/>
  <c r="AP21" i="7"/>
  <c r="AP14" i="7"/>
  <c r="AQ14" i="7" s="1"/>
  <c r="AQ16" i="7" l="1"/>
  <c r="AP19" i="7"/>
  <c r="AP17" i="7"/>
  <c r="AP15" i="7"/>
  <c r="AQ15" i="7" s="1"/>
  <c r="AS18" i="7"/>
  <c r="AP20" i="7"/>
  <c r="AS23" i="7"/>
  <c r="AS22" i="7"/>
  <c r="AS21" i="7"/>
  <c r="AS14" i="7"/>
  <c r="AT14" i="7" s="1"/>
  <c r="AS20" i="7" l="1"/>
  <c r="AS19" i="7"/>
  <c r="AS15" i="7"/>
  <c r="AT15" i="7" s="1"/>
  <c r="AS17" i="7"/>
  <c r="AV18" i="7"/>
  <c r="AS16" i="7"/>
  <c r="AT16" i="7" s="1"/>
  <c r="AV23" i="7"/>
  <c r="AV22" i="7"/>
  <c r="AV21" i="7"/>
  <c r="AV14" i="7"/>
  <c r="AW14" i="7" s="1"/>
  <c r="AV17" i="7" l="1"/>
  <c r="AV16" i="7"/>
  <c r="AW16" i="7" s="1"/>
  <c r="AV19" i="7"/>
  <c r="AY18" i="7"/>
  <c r="AV15" i="7"/>
  <c r="AW15" i="7" s="1"/>
  <c r="AV20" i="7"/>
  <c r="AY23" i="7"/>
  <c r="AY22" i="7"/>
  <c r="AY21" i="7"/>
  <c r="AY14" i="7"/>
  <c r="AZ14" i="7" s="1"/>
  <c r="AY16" i="7" l="1"/>
  <c r="AZ16" i="7" s="1"/>
  <c r="BB18" i="7"/>
  <c r="AY17" i="7"/>
  <c r="AY20" i="7"/>
  <c r="AY15" i="7"/>
  <c r="AZ15" i="7" s="1"/>
  <c r="AY19" i="7"/>
  <c r="BB23" i="7"/>
  <c r="BB22" i="7"/>
  <c r="BB21" i="7"/>
  <c r="BB14" i="7"/>
  <c r="BC14" i="7" s="1"/>
  <c r="BE18" i="7" l="1"/>
  <c r="BB19" i="7"/>
  <c r="BB15" i="7"/>
  <c r="BC15" i="7" s="1"/>
  <c r="BB16" i="7"/>
  <c r="BC16" i="7" s="1"/>
  <c r="BB20" i="7"/>
  <c r="BB17" i="7"/>
  <c r="BE23" i="7"/>
  <c r="BE22" i="7"/>
  <c r="BE21" i="7"/>
  <c r="BE14" i="7"/>
  <c r="BF14" i="7" s="1"/>
  <c r="BE17" i="7" l="1"/>
  <c r="BE19" i="7"/>
  <c r="BE16" i="7"/>
  <c r="BF16" i="7" s="1"/>
  <c r="BE20" i="7"/>
  <c r="BE15" i="7"/>
  <c r="BF15" i="7" s="1"/>
  <c r="BH18" i="7"/>
  <c r="BH23" i="7"/>
  <c r="BH22" i="7"/>
  <c r="BH21" i="7"/>
  <c r="BH14" i="7"/>
  <c r="BI14" i="7" s="1"/>
  <c r="BK18" i="7" l="1"/>
  <c r="BH19" i="7"/>
  <c r="BH20" i="7"/>
  <c r="BH15" i="7"/>
  <c r="BI15" i="7" s="1"/>
  <c r="BH16" i="7"/>
  <c r="BI16" i="7" s="1"/>
  <c r="BH17" i="7"/>
  <c r="BK23" i="7"/>
  <c r="BK22" i="7"/>
  <c r="BK21" i="7"/>
  <c r="BK14" i="7"/>
  <c r="BL14" i="7" s="1"/>
  <c r="BK15" i="7" l="1"/>
  <c r="BL15" i="7" s="1"/>
  <c r="BK19" i="7"/>
  <c r="BK17" i="7"/>
  <c r="BK16" i="7"/>
  <c r="BL16" i="7" s="1"/>
  <c r="BK20" i="7"/>
  <c r="BN18" i="7"/>
  <c r="BN23" i="7"/>
  <c r="BN22" i="7"/>
  <c r="BN21" i="7"/>
  <c r="BN14" i="7"/>
  <c r="BO14" i="7" s="1"/>
  <c r="BQ18" i="7" l="1"/>
  <c r="BN19" i="7"/>
  <c r="BN16" i="7"/>
  <c r="BO16" i="7" s="1"/>
  <c r="BN20" i="7"/>
  <c r="BN17" i="7"/>
  <c r="BN15" i="7"/>
  <c r="BO15" i="7" s="1"/>
  <c r="BQ23" i="7"/>
  <c r="BQ22" i="7"/>
  <c r="BQ21" i="7"/>
  <c r="BQ14" i="7"/>
  <c r="BR14" i="7" s="1"/>
  <c r="BQ19" i="7" l="1"/>
  <c r="BQ20" i="7"/>
  <c r="BQ17" i="7"/>
  <c r="BQ15" i="7"/>
  <c r="BR15" i="7" s="1"/>
  <c r="BQ16" i="7"/>
  <c r="BR16" i="7" s="1"/>
  <c r="BT18" i="7"/>
  <c r="BT23" i="7"/>
  <c r="BT22" i="7"/>
  <c r="BT21" i="7"/>
  <c r="BT14" i="7"/>
  <c r="BU14" i="7" s="1"/>
  <c r="BT15" i="7" l="1"/>
  <c r="BU15" i="7" s="1"/>
  <c r="BW18" i="7"/>
  <c r="BT20" i="7"/>
  <c r="BT16" i="7"/>
  <c r="BU16" i="7" s="1"/>
  <c r="BT17" i="7"/>
  <c r="BT19" i="7"/>
  <c r="BW23" i="7"/>
  <c r="BW22" i="7"/>
  <c r="BW21" i="7"/>
  <c r="BW14" i="7"/>
  <c r="BX14" i="7" s="1"/>
  <c r="BW19" i="7" l="1"/>
  <c r="BZ18" i="7"/>
  <c r="BW17" i="7"/>
  <c r="BW16" i="7"/>
  <c r="BX16" i="7" s="1"/>
  <c r="BW20" i="7"/>
  <c r="BW15" i="7"/>
  <c r="BX15" i="7" s="1"/>
  <c r="BZ23" i="7"/>
  <c r="BZ22" i="7"/>
  <c r="BZ21" i="7"/>
  <c r="BZ14" i="7"/>
  <c r="CA14" i="7" s="1"/>
  <c r="BZ16" i="7" l="1"/>
  <c r="CA16" i="7" s="1"/>
  <c r="BZ15" i="7"/>
  <c r="CA15" i="7" s="1"/>
  <c r="CC18" i="7"/>
  <c r="BZ20" i="7"/>
  <c r="BZ17" i="7"/>
  <c r="BZ19" i="7"/>
  <c r="CC23" i="7"/>
  <c r="CC22" i="7"/>
  <c r="CC21" i="7"/>
  <c r="CC14" i="7"/>
  <c r="CD14" i="7" s="1"/>
  <c r="CC19" i="7" l="1"/>
  <c r="CC15" i="7"/>
  <c r="CD15" i="7" s="1"/>
  <c r="CC17" i="7"/>
  <c r="CC20" i="7"/>
  <c r="CF18" i="7"/>
  <c r="CC16" i="7"/>
  <c r="CD16" i="7" s="1"/>
  <c r="CF23" i="7"/>
  <c r="CF22" i="7"/>
  <c r="CF21" i="7"/>
  <c r="CF14" i="7"/>
  <c r="CG14" i="7" s="1"/>
  <c r="CF16" i="7" l="1"/>
  <c r="CG16" i="7" s="1"/>
  <c r="CF15" i="7"/>
  <c r="CG15" i="7" s="1"/>
  <c r="CF20" i="7"/>
  <c r="CI18" i="7"/>
  <c r="CF17" i="7"/>
  <c r="CF19" i="7"/>
  <c r="CI23" i="7"/>
  <c r="CI22" i="7"/>
  <c r="CI21" i="7"/>
  <c r="CI14" i="7"/>
  <c r="CJ14" i="7" s="1"/>
  <c r="CI19" i="7" l="1"/>
  <c r="CI15" i="7"/>
  <c r="CJ15" i="7" s="1"/>
  <c r="CI17" i="7"/>
  <c r="CL18" i="7"/>
  <c r="CI20" i="7"/>
  <c r="CI16" i="7"/>
  <c r="CJ16" i="7" s="1"/>
  <c r="CL23" i="7"/>
  <c r="CL22" i="7"/>
  <c r="CL21" i="7"/>
  <c r="CL14" i="7"/>
  <c r="CM14" i="7" s="1"/>
  <c r="CL16" i="7" l="1"/>
  <c r="CM16" i="7" s="1"/>
  <c r="CL15" i="7"/>
  <c r="CM15" i="7" s="1"/>
  <c r="CL20" i="7"/>
  <c r="CL17" i="7"/>
  <c r="CO18" i="7"/>
  <c r="CL19" i="7"/>
  <c r="CO23" i="7"/>
  <c r="CO22" i="7"/>
  <c r="CO21" i="7"/>
  <c r="CO14" i="7"/>
  <c r="CP14" i="7" s="1"/>
  <c r="CO19" i="7" l="1"/>
  <c r="CO17" i="7"/>
  <c r="CO15" i="7"/>
  <c r="CP15" i="7" s="1"/>
  <c r="CR18" i="7"/>
  <c r="CO20" i="7"/>
  <c r="CO16" i="7"/>
  <c r="CP16" i="7" s="1"/>
  <c r="CR23" i="7"/>
  <c r="CR22" i="7"/>
  <c r="CR21" i="7"/>
  <c r="CR14" i="7"/>
  <c r="CS14" i="7" s="1"/>
  <c r="K6" i="6"/>
  <c r="K7" i="6" s="1"/>
  <c r="BD26" i="6"/>
  <c r="CR16" i="7" l="1"/>
  <c r="CS16" i="7" s="1"/>
  <c r="CU18" i="7"/>
  <c r="CR17" i="7"/>
  <c r="CR20" i="7"/>
  <c r="CR15" i="7"/>
  <c r="CS15" i="7" s="1"/>
  <c r="CR19" i="7"/>
  <c r="CU23" i="7"/>
  <c r="CU22" i="7"/>
  <c r="CU21" i="7"/>
  <c r="CU14" i="7"/>
  <c r="CV14" i="7" s="1"/>
  <c r="CU19" i="7" l="1"/>
  <c r="CU20" i="7"/>
  <c r="CX18" i="7"/>
  <c r="CU17" i="7"/>
  <c r="CU15" i="7"/>
  <c r="CV15" i="7" s="1"/>
  <c r="CU16" i="7"/>
  <c r="CV16" i="7" s="1"/>
  <c r="CX23" i="7"/>
  <c r="CX22" i="7"/>
  <c r="CX21" i="7"/>
  <c r="CX14" i="7"/>
  <c r="CY14" i="7" s="1"/>
  <c r="C16" i="10"/>
  <c r="C15" i="10"/>
  <c r="C4" i="10"/>
  <c r="O9" i="7"/>
  <c r="P9" i="7" s="1"/>
  <c r="O11" i="7"/>
  <c r="P11" i="7" s="1"/>
  <c r="O12" i="7"/>
  <c r="P12" i="7" s="1"/>
  <c r="P13" i="7"/>
  <c r="O24" i="7"/>
  <c r="O25" i="7"/>
  <c r="O26" i="7"/>
  <c r="O35" i="7"/>
  <c r="O36" i="7"/>
  <c r="O37" i="7"/>
  <c r="O38" i="7"/>
  <c r="O39" i="7"/>
  <c r="CX15" i="7" l="1"/>
  <c r="CY15" i="7" s="1"/>
  <c r="DA18" i="7"/>
  <c r="CX16" i="7"/>
  <c r="CY16" i="7" s="1"/>
  <c r="CX20" i="7"/>
  <c r="CX17" i="7"/>
  <c r="CX19" i="7"/>
  <c r="DA23" i="7"/>
  <c r="DA22" i="7"/>
  <c r="DA21" i="7"/>
  <c r="DA14" i="7"/>
  <c r="DB14" i="7" s="1"/>
  <c r="R24" i="7"/>
  <c r="R25" i="7"/>
  <c r="R39" i="7"/>
  <c r="R38" i="7"/>
  <c r="R37" i="7"/>
  <c r="R36" i="7"/>
  <c r="R35" i="7"/>
  <c r="U11" i="7"/>
  <c r="R26" i="7"/>
  <c r="R12" i="7"/>
  <c r="U13" i="7" l="1"/>
  <c r="S13" i="7"/>
  <c r="U12" i="7"/>
  <c r="S12" i="7"/>
  <c r="X11" i="7"/>
  <c r="S11" i="7"/>
  <c r="V11" i="7" s="1"/>
  <c r="U9" i="7"/>
  <c r="X9" i="7" s="1"/>
  <c r="AA9" i="7" s="1"/>
  <c r="S9" i="7"/>
  <c r="U8" i="7"/>
  <c r="S8" i="7"/>
  <c r="DA19" i="7"/>
  <c r="DA20" i="7"/>
  <c r="DD18" i="7"/>
  <c r="DA17" i="7"/>
  <c r="DA16" i="7"/>
  <c r="DB16" i="7" s="1"/>
  <c r="DA15" i="7"/>
  <c r="DB15" i="7" s="1"/>
  <c r="DD23" i="7"/>
  <c r="DD22" i="7"/>
  <c r="DD21" i="7"/>
  <c r="DD14" i="7"/>
  <c r="DE14" i="7" s="1"/>
  <c r="U24" i="7"/>
  <c r="X24" i="7" s="1"/>
  <c r="U25" i="7"/>
  <c r="U35" i="7"/>
  <c r="U36" i="7"/>
  <c r="U37" i="7"/>
  <c r="U38" i="7"/>
  <c r="U39" i="7"/>
  <c r="U26" i="7"/>
  <c r="V9" i="7" l="1"/>
  <c r="Y9" i="7" s="1"/>
  <c r="X13" i="7"/>
  <c r="V13" i="7"/>
  <c r="X12" i="7"/>
  <c r="V12" i="7"/>
  <c r="AA11" i="7"/>
  <c r="Y11" i="7"/>
  <c r="AB9" i="7"/>
  <c r="AD9" i="7"/>
  <c r="X8" i="7"/>
  <c r="V8" i="7"/>
  <c r="DD15" i="7"/>
  <c r="DE15" i="7" s="1"/>
  <c r="DD20" i="7"/>
  <c r="DD17" i="7"/>
  <c r="DD16" i="7"/>
  <c r="DE16" i="7" s="1"/>
  <c r="DG18" i="7"/>
  <c r="DD19" i="7"/>
  <c r="DG23" i="7"/>
  <c r="DG22" i="7"/>
  <c r="DG21" i="7"/>
  <c r="DG14" i="7"/>
  <c r="DH14" i="7" s="1"/>
  <c r="AA24" i="7"/>
  <c r="X25" i="7"/>
  <c r="X39" i="7"/>
  <c r="X38" i="7"/>
  <c r="X37" i="7"/>
  <c r="X36" i="7"/>
  <c r="X35" i="7"/>
  <c r="X26" i="7"/>
  <c r="AA13" i="7" l="1"/>
  <c r="Y13" i="7"/>
  <c r="AA12" i="7"/>
  <c r="Y12" i="7"/>
  <c r="AD11" i="7"/>
  <c r="AB11" i="7"/>
  <c r="AE9" i="7"/>
  <c r="AG9" i="7"/>
  <c r="AA8" i="7"/>
  <c r="AD8" i="7" s="1"/>
  <c r="Y8" i="7"/>
  <c r="AB8" i="7" s="1"/>
  <c r="DG19" i="7"/>
  <c r="DG16" i="7"/>
  <c r="DH16" i="7" s="1"/>
  <c r="DG20" i="7"/>
  <c r="DG17" i="7"/>
  <c r="DJ18" i="7"/>
  <c r="DG15" i="7"/>
  <c r="DH15" i="7" s="1"/>
  <c r="DJ23" i="7"/>
  <c r="DJ22" i="7"/>
  <c r="DJ21" i="7"/>
  <c r="DJ14" i="7"/>
  <c r="DK14" i="7" s="1"/>
  <c r="AA25" i="7"/>
  <c r="AD24" i="7"/>
  <c r="AA35" i="7"/>
  <c r="AA36" i="7"/>
  <c r="AA37" i="7"/>
  <c r="AA38" i="7"/>
  <c r="AA39" i="7"/>
  <c r="AA26" i="7"/>
  <c r="AD13" i="7" l="1"/>
  <c r="AB13" i="7"/>
  <c r="AB12" i="7"/>
  <c r="AG11" i="7"/>
  <c r="AJ11" i="7" s="1"/>
  <c r="AE11" i="7"/>
  <c r="AH11" i="7" s="1"/>
  <c r="AH9" i="7"/>
  <c r="AJ9" i="7"/>
  <c r="AM9" i="7" s="1"/>
  <c r="AG8" i="7"/>
  <c r="AJ8" i="7" s="1"/>
  <c r="AE8" i="7"/>
  <c r="DJ15" i="7"/>
  <c r="DK15" i="7" s="1"/>
  <c r="DJ16" i="7"/>
  <c r="DK16" i="7" s="1"/>
  <c r="DM18" i="7"/>
  <c r="EE18" i="7"/>
  <c r="EF18" i="7" s="1"/>
  <c r="DJ20" i="7"/>
  <c r="DJ17" i="7"/>
  <c r="DJ19" i="7"/>
  <c r="EE23" i="7"/>
  <c r="EF23" i="7" s="1"/>
  <c r="DM23" i="7"/>
  <c r="EE22" i="7"/>
  <c r="EF22" i="7" s="1"/>
  <c r="DM22" i="7"/>
  <c r="EE21" i="7"/>
  <c r="EF21" i="7" s="1"/>
  <c r="DM21" i="7"/>
  <c r="EE14" i="7"/>
  <c r="DM14" i="7"/>
  <c r="DN14" i="7" s="1"/>
  <c r="AG24" i="7"/>
  <c r="AD25" i="7"/>
  <c r="AD39" i="7"/>
  <c r="AD38" i="7"/>
  <c r="AD37" i="7"/>
  <c r="AD36" i="7"/>
  <c r="AD35" i="7"/>
  <c r="AD26" i="7"/>
  <c r="AH8" i="7" l="1"/>
  <c r="AG13" i="7"/>
  <c r="AE13" i="7"/>
  <c r="AG12" i="7"/>
  <c r="AE12" i="7"/>
  <c r="AM11" i="7"/>
  <c r="AK11" i="7"/>
  <c r="AK9" i="7"/>
  <c r="AN9" i="7" s="1"/>
  <c r="AP9" i="7"/>
  <c r="AM8" i="7"/>
  <c r="AK8" i="7"/>
  <c r="EF14" i="7"/>
  <c r="DM19" i="7"/>
  <c r="EE19" i="7"/>
  <c r="EF19" i="7" s="1"/>
  <c r="EE20" i="7"/>
  <c r="EF20" i="7" s="1"/>
  <c r="DM20" i="7"/>
  <c r="EE16" i="7"/>
  <c r="EF16" i="7" s="1"/>
  <c r="DM16" i="7"/>
  <c r="DN16" i="7" s="1"/>
  <c r="DM17" i="7"/>
  <c r="EE17" i="7"/>
  <c r="EF17" i="7" s="1"/>
  <c r="DP18" i="7"/>
  <c r="EE15" i="7"/>
  <c r="EF15" i="7" s="1"/>
  <c r="DM15" i="7"/>
  <c r="DN15" i="7" s="1"/>
  <c r="DP23" i="7"/>
  <c r="DP22" i="7"/>
  <c r="DP21" i="7"/>
  <c r="DP14" i="7"/>
  <c r="DQ14" i="7" s="1"/>
  <c r="AG25" i="7"/>
  <c r="AJ24" i="7"/>
  <c r="AG35" i="7"/>
  <c r="AG36" i="7"/>
  <c r="AG37" i="7"/>
  <c r="AG38" i="7"/>
  <c r="AG39" i="7"/>
  <c r="AG26" i="7"/>
  <c r="P7" i="7"/>
  <c r="AJ13" i="7" l="1"/>
  <c r="AH13" i="7"/>
  <c r="AJ12" i="7"/>
  <c r="AH12" i="7"/>
  <c r="AP11" i="7"/>
  <c r="AS11" i="7" s="1"/>
  <c r="AV11" i="7" s="1"/>
  <c r="AN11" i="7"/>
  <c r="AQ11" i="7" s="1"/>
  <c r="AT11" i="7" s="1"/>
  <c r="AQ9" i="7"/>
  <c r="AS9" i="7"/>
  <c r="AP8" i="7"/>
  <c r="AN8" i="7"/>
  <c r="DP15" i="7"/>
  <c r="DQ15" i="7" s="1"/>
  <c r="DP17" i="7"/>
  <c r="DS18" i="7"/>
  <c r="DP16" i="7"/>
  <c r="DQ16" i="7" s="1"/>
  <c r="DP19" i="7"/>
  <c r="DP20" i="7"/>
  <c r="DS23" i="7"/>
  <c r="DS22" i="7"/>
  <c r="DS21" i="7"/>
  <c r="DS14" i="7"/>
  <c r="DT14" i="7" s="1"/>
  <c r="AM24" i="7"/>
  <c r="AJ25" i="7"/>
  <c r="AJ39" i="7"/>
  <c r="AJ38" i="7"/>
  <c r="AJ37" i="7"/>
  <c r="AJ36" i="7"/>
  <c r="AJ35" i="7"/>
  <c r="AJ26" i="7"/>
  <c r="R7" i="7"/>
  <c r="AM13" i="7" l="1"/>
  <c r="AP13" i="7" s="1"/>
  <c r="AK13" i="7"/>
  <c r="AM12" i="7"/>
  <c r="AK12" i="7"/>
  <c r="AY11" i="7"/>
  <c r="AW11" i="7"/>
  <c r="AT9" i="7"/>
  <c r="AV9" i="7"/>
  <c r="AY9" i="7" s="1"/>
  <c r="BB9" i="7" s="1"/>
  <c r="AS8" i="7"/>
  <c r="AQ8" i="7"/>
  <c r="U7" i="7"/>
  <c r="S7" i="7"/>
  <c r="DS20" i="7"/>
  <c r="DS16" i="7"/>
  <c r="DT16" i="7" s="1"/>
  <c r="DV18" i="7"/>
  <c r="DS19" i="7"/>
  <c r="DS17" i="7"/>
  <c r="DS15" i="7"/>
  <c r="DT15" i="7" s="1"/>
  <c r="DV23" i="7"/>
  <c r="DV22" i="7"/>
  <c r="DV21" i="7"/>
  <c r="DV14" i="7"/>
  <c r="DW14" i="7" s="1"/>
  <c r="AM38" i="7"/>
  <c r="AP24" i="7"/>
  <c r="AM25" i="7"/>
  <c r="AM35" i="7"/>
  <c r="AM36" i="7"/>
  <c r="AM37" i="7"/>
  <c r="AM39" i="7"/>
  <c r="AM26" i="7"/>
  <c r="AW9" i="7" l="1"/>
  <c r="AZ9" i="7" s="1"/>
  <c r="AN13" i="7"/>
  <c r="AS13" i="7"/>
  <c r="AQ13" i="7"/>
  <c r="AP12" i="7"/>
  <c r="AN12" i="7"/>
  <c r="BB11" i="7"/>
  <c r="AZ11" i="7"/>
  <c r="BC9" i="7"/>
  <c r="BE9" i="7"/>
  <c r="BH9" i="7" s="1"/>
  <c r="BK9" i="7" s="1"/>
  <c r="BN9" i="7" s="1"/>
  <c r="BQ9" i="7" s="1"/>
  <c r="BT9" i="7" s="1"/>
  <c r="BW9" i="7" s="1"/>
  <c r="BZ9" i="7" s="1"/>
  <c r="CC9" i="7" s="1"/>
  <c r="CF9" i="7" s="1"/>
  <c r="CI9" i="7" s="1"/>
  <c r="CL9" i="7" s="1"/>
  <c r="CO9" i="7" s="1"/>
  <c r="CR9" i="7" s="1"/>
  <c r="CU9" i="7" s="1"/>
  <c r="CX9" i="7" s="1"/>
  <c r="DA9" i="7" s="1"/>
  <c r="DD9" i="7" s="1"/>
  <c r="DG9" i="7" s="1"/>
  <c r="DJ9" i="7" s="1"/>
  <c r="DM9" i="7" s="1"/>
  <c r="DP9" i="7" s="1"/>
  <c r="DS9" i="7" s="1"/>
  <c r="DV9" i="7" s="1"/>
  <c r="DY9" i="7" s="1"/>
  <c r="EB9" i="7" s="1"/>
  <c r="AV8" i="7"/>
  <c r="AY8" i="7" s="1"/>
  <c r="BB8" i="7" s="1"/>
  <c r="BE8" i="7" s="1"/>
  <c r="BH8" i="7" s="1"/>
  <c r="BK8" i="7" s="1"/>
  <c r="BN8" i="7" s="1"/>
  <c r="BQ8" i="7" s="1"/>
  <c r="BT8" i="7" s="1"/>
  <c r="BW8" i="7" s="1"/>
  <c r="BZ8" i="7" s="1"/>
  <c r="CC8" i="7" s="1"/>
  <c r="CF8" i="7" s="1"/>
  <c r="CI8" i="7" s="1"/>
  <c r="CL8" i="7" s="1"/>
  <c r="CO8" i="7" s="1"/>
  <c r="CR8" i="7" s="1"/>
  <c r="CU8" i="7" s="1"/>
  <c r="CX8" i="7" s="1"/>
  <c r="DA8" i="7" s="1"/>
  <c r="DD8" i="7" s="1"/>
  <c r="DG8" i="7" s="1"/>
  <c r="DJ8" i="7" s="1"/>
  <c r="DM8" i="7" s="1"/>
  <c r="DP8" i="7" s="1"/>
  <c r="DS8" i="7" s="1"/>
  <c r="DV8" i="7" s="1"/>
  <c r="DY8" i="7" s="1"/>
  <c r="EB8" i="7" s="1"/>
  <c r="AT8" i="7"/>
  <c r="AW8" i="7" s="1"/>
  <c r="AZ8" i="7" s="1"/>
  <c r="BC8" i="7" s="1"/>
  <c r="BF8" i="7" s="1"/>
  <c r="BI8" i="7" s="1"/>
  <c r="BL8" i="7" s="1"/>
  <c r="BO8" i="7" s="1"/>
  <c r="BR8" i="7" s="1"/>
  <c r="BU8" i="7" s="1"/>
  <c r="BX8" i="7" s="1"/>
  <c r="CA8" i="7" s="1"/>
  <c r="CD8" i="7" s="1"/>
  <c r="CG8" i="7" s="1"/>
  <c r="CJ8" i="7" s="1"/>
  <c r="CM8" i="7" s="1"/>
  <c r="CP8" i="7" s="1"/>
  <c r="CS8" i="7" s="1"/>
  <c r="CV8" i="7" s="1"/>
  <c r="CY8" i="7" s="1"/>
  <c r="DB8" i="7" s="1"/>
  <c r="DE8" i="7" s="1"/>
  <c r="DH8" i="7" s="1"/>
  <c r="DK8" i="7" s="1"/>
  <c r="DN8" i="7" s="1"/>
  <c r="DQ8" i="7" s="1"/>
  <c r="DT8" i="7" s="1"/>
  <c r="DW8" i="7" s="1"/>
  <c r="DZ8" i="7" s="1"/>
  <c r="EC8" i="7" s="1"/>
  <c r="V7" i="7"/>
  <c r="X7" i="7"/>
  <c r="DV15" i="7"/>
  <c r="DW15" i="7" s="1"/>
  <c r="DV16" i="7"/>
  <c r="DW16" i="7" s="1"/>
  <c r="DV19" i="7"/>
  <c r="DV17" i="7"/>
  <c r="DY18" i="7"/>
  <c r="DV20" i="7"/>
  <c r="DY23" i="7"/>
  <c r="DY22" i="7"/>
  <c r="DY21" i="7"/>
  <c r="DY14" i="7"/>
  <c r="DZ14" i="7" s="1"/>
  <c r="AS24" i="7"/>
  <c r="AP25" i="7"/>
  <c r="AP38" i="7"/>
  <c r="AP39" i="7"/>
  <c r="AP37" i="7"/>
  <c r="AP36" i="7"/>
  <c r="AP35" i="7"/>
  <c r="AP26" i="7"/>
  <c r="BF9" i="7" l="1"/>
  <c r="BI9" i="7" s="1"/>
  <c r="BL9" i="7" s="1"/>
  <c r="BO9" i="7" s="1"/>
  <c r="BR9" i="7" s="1"/>
  <c r="BU9" i="7" s="1"/>
  <c r="BX9" i="7" s="1"/>
  <c r="CA9" i="7" s="1"/>
  <c r="CD9" i="7" s="1"/>
  <c r="CG9" i="7" s="1"/>
  <c r="CJ9" i="7" s="1"/>
  <c r="CM9" i="7" s="1"/>
  <c r="CP9" i="7" s="1"/>
  <c r="CS9" i="7" s="1"/>
  <c r="CV9" i="7" s="1"/>
  <c r="CY9" i="7" s="1"/>
  <c r="DB9" i="7" s="1"/>
  <c r="DE9" i="7" s="1"/>
  <c r="DH9" i="7" s="1"/>
  <c r="DK9" i="7" s="1"/>
  <c r="DN9" i="7" s="1"/>
  <c r="DQ9" i="7" s="1"/>
  <c r="DT9" i="7" s="1"/>
  <c r="DW9" i="7" s="1"/>
  <c r="DZ9" i="7" s="1"/>
  <c r="EC9" i="7" s="1"/>
  <c r="AV13" i="7"/>
  <c r="AT13" i="7"/>
  <c r="AS12" i="7"/>
  <c r="AQ12" i="7"/>
  <c r="BE11" i="7"/>
  <c r="BH11" i="7" s="1"/>
  <c r="BK11" i="7" s="1"/>
  <c r="BN11" i="7" s="1"/>
  <c r="BQ11" i="7" s="1"/>
  <c r="BT11" i="7" s="1"/>
  <c r="BW11" i="7" s="1"/>
  <c r="BZ11" i="7" s="1"/>
  <c r="CC11" i="7" s="1"/>
  <c r="CF11" i="7" s="1"/>
  <c r="CI11" i="7" s="1"/>
  <c r="CL11" i="7" s="1"/>
  <c r="CO11" i="7" s="1"/>
  <c r="CR11" i="7" s="1"/>
  <c r="CU11" i="7" s="1"/>
  <c r="CX11" i="7" s="1"/>
  <c r="DA11" i="7" s="1"/>
  <c r="DD11" i="7" s="1"/>
  <c r="DG11" i="7" s="1"/>
  <c r="DJ11" i="7" s="1"/>
  <c r="DM11" i="7" s="1"/>
  <c r="DP11" i="7" s="1"/>
  <c r="DS11" i="7" s="1"/>
  <c r="DV11" i="7" s="1"/>
  <c r="DY11" i="7" s="1"/>
  <c r="EB11" i="7" s="1"/>
  <c r="BC11" i="7"/>
  <c r="BF11" i="7" s="1"/>
  <c r="BI11" i="7" s="1"/>
  <c r="BL11" i="7" s="1"/>
  <c r="BO11" i="7" s="1"/>
  <c r="BR11" i="7" s="1"/>
  <c r="BU11" i="7" s="1"/>
  <c r="BX11" i="7" s="1"/>
  <c r="CA11" i="7" s="1"/>
  <c r="CD11" i="7" s="1"/>
  <c r="CG11" i="7" s="1"/>
  <c r="CJ11" i="7" s="1"/>
  <c r="CM11" i="7" s="1"/>
  <c r="CP11" i="7" s="1"/>
  <c r="CS11" i="7" s="1"/>
  <c r="CV11" i="7" s="1"/>
  <c r="CY11" i="7" s="1"/>
  <c r="DB11" i="7" s="1"/>
  <c r="DE11" i="7" s="1"/>
  <c r="DH11" i="7" s="1"/>
  <c r="DK11" i="7" s="1"/>
  <c r="DN11" i="7" s="1"/>
  <c r="DQ11" i="7" s="1"/>
  <c r="DT11" i="7" s="1"/>
  <c r="DW11" i="7" s="1"/>
  <c r="DZ11" i="7" s="1"/>
  <c r="EC11" i="7" s="1"/>
  <c r="Y7" i="7"/>
  <c r="AA7" i="7"/>
  <c r="DY20" i="7"/>
  <c r="DY16" i="7"/>
  <c r="DZ16" i="7" s="1"/>
  <c r="DY17" i="7"/>
  <c r="EB18" i="7"/>
  <c r="DY19" i="7"/>
  <c r="DY15" i="7"/>
  <c r="DZ15" i="7" s="1"/>
  <c r="EB23" i="7"/>
  <c r="EB22" i="7"/>
  <c r="EB21" i="7"/>
  <c r="EB14" i="7"/>
  <c r="EC14" i="7" s="1"/>
  <c r="AS25" i="7"/>
  <c r="AS37" i="7"/>
  <c r="AS39" i="7"/>
  <c r="AS38" i="7"/>
  <c r="AV24" i="7"/>
  <c r="AS35" i="7"/>
  <c r="AS36" i="7"/>
  <c r="AS26" i="7"/>
  <c r="AY13" i="7" l="1"/>
  <c r="AW13" i="7"/>
  <c r="AV12" i="7"/>
  <c r="AY12" i="7" s="1"/>
  <c r="BB12" i="7" s="1"/>
  <c r="BE12" i="7" s="1"/>
  <c r="BH12" i="7" s="1"/>
  <c r="BK12" i="7" s="1"/>
  <c r="BN12" i="7" s="1"/>
  <c r="BQ12" i="7" s="1"/>
  <c r="BT12" i="7" s="1"/>
  <c r="BW12" i="7" s="1"/>
  <c r="BZ12" i="7" s="1"/>
  <c r="CC12" i="7" s="1"/>
  <c r="AT12" i="7"/>
  <c r="AW12" i="7" s="1"/>
  <c r="AZ12" i="7" s="1"/>
  <c r="BC12" i="7" s="1"/>
  <c r="BF12" i="7" s="1"/>
  <c r="BI12" i="7" s="1"/>
  <c r="BL12" i="7" s="1"/>
  <c r="BO12" i="7" s="1"/>
  <c r="BR12" i="7" s="1"/>
  <c r="BU12" i="7" s="1"/>
  <c r="BX12" i="7" s="1"/>
  <c r="CA12" i="7" s="1"/>
  <c r="AB7" i="7"/>
  <c r="AD7" i="7"/>
  <c r="EB19" i="7"/>
  <c r="EB15" i="7"/>
  <c r="EC15" i="7" s="1"/>
  <c r="EB16" i="7"/>
  <c r="EC16" i="7" s="1"/>
  <c r="EB20" i="7"/>
  <c r="EB17" i="7"/>
  <c r="AV35" i="7"/>
  <c r="AY24" i="7"/>
  <c r="AV39" i="7"/>
  <c r="AV37" i="7"/>
  <c r="AV38" i="7"/>
  <c r="AV25" i="7"/>
  <c r="AV36" i="7"/>
  <c r="AV26" i="7"/>
  <c r="BB13" i="7" l="1"/>
  <c r="BE13" i="7" s="1"/>
  <c r="BH13" i="7" s="1"/>
  <c r="BK13" i="7" s="1"/>
  <c r="BN13" i="7" s="1"/>
  <c r="BQ13" i="7" s="1"/>
  <c r="BT13" i="7" s="1"/>
  <c r="BW13" i="7" s="1"/>
  <c r="BZ13" i="7" s="1"/>
  <c r="CC13" i="7" s="1"/>
  <c r="AZ13" i="7"/>
  <c r="BC13" i="7" s="1"/>
  <c r="BF13" i="7" s="1"/>
  <c r="BI13" i="7" s="1"/>
  <c r="BL13" i="7" s="1"/>
  <c r="BO13" i="7" s="1"/>
  <c r="BR13" i="7" s="1"/>
  <c r="BU13" i="7" s="1"/>
  <c r="BX13" i="7" s="1"/>
  <c r="CA13" i="7" s="1"/>
  <c r="CF12" i="7"/>
  <c r="CI12" i="7" s="1"/>
  <c r="CL12" i="7" s="1"/>
  <c r="CO12" i="7" s="1"/>
  <c r="CR12" i="7" s="1"/>
  <c r="CU12" i="7" s="1"/>
  <c r="CX12" i="7" s="1"/>
  <c r="DA12" i="7" s="1"/>
  <c r="DD12" i="7" s="1"/>
  <c r="DG12" i="7" s="1"/>
  <c r="DJ12" i="7" s="1"/>
  <c r="DM12" i="7" s="1"/>
  <c r="DP12" i="7" s="1"/>
  <c r="DS12" i="7" s="1"/>
  <c r="DV12" i="7" s="1"/>
  <c r="DY12" i="7" s="1"/>
  <c r="EB12" i="7" s="1"/>
  <c r="CD12" i="7"/>
  <c r="CG12" i="7" s="1"/>
  <c r="CJ12" i="7" s="1"/>
  <c r="CM12" i="7" s="1"/>
  <c r="CP12" i="7" s="1"/>
  <c r="CS12" i="7" s="1"/>
  <c r="CV12" i="7" s="1"/>
  <c r="CY12" i="7" s="1"/>
  <c r="DB12" i="7" s="1"/>
  <c r="DE12" i="7" s="1"/>
  <c r="DH12" i="7" s="1"/>
  <c r="DK12" i="7" s="1"/>
  <c r="DN12" i="7" s="1"/>
  <c r="DQ12" i="7" s="1"/>
  <c r="DT12" i="7" s="1"/>
  <c r="DW12" i="7" s="1"/>
  <c r="DZ12" i="7" s="1"/>
  <c r="EC12" i="7" s="1"/>
  <c r="AE7" i="7"/>
  <c r="AG7" i="7"/>
  <c r="AY36" i="7"/>
  <c r="AY25" i="7"/>
  <c r="AY37" i="7"/>
  <c r="BB24" i="7"/>
  <c r="AY38" i="7"/>
  <c r="AY39" i="7"/>
  <c r="AY35" i="7"/>
  <c r="AY26" i="7"/>
  <c r="CF13" i="7" l="1"/>
  <c r="CI13" i="7" s="1"/>
  <c r="CL13" i="7" s="1"/>
  <c r="CO13" i="7" s="1"/>
  <c r="CR13" i="7" s="1"/>
  <c r="CU13" i="7" s="1"/>
  <c r="CX13" i="7" s="1"/>
  <c r="DA13" i="7" s="1"/>
  <c r="DD13" i="7" s="1"/>
  <c r="DG13" i="7" s="1"/>
  <c r="DJ13" i="7" s="1"/>
  <c r="DM13" i="7" s="1"/>
  <c r="DP13" i="7" s="1"/>
  <c r="DS13" i="7" s="1"/>
  <c r="DV13" i="7" s="1"/>
  <c r="DY13" i="7" s="1"/>
  <c r="EB13" i="7" s="1"/>
  <c r="CD13" i="7"/>
  <c r="CG13" i="7" s="1"/>
  <c r="CJ13" i="7" s="1"/>
  <c r="CM13" i="7" s="1"/>
  <c r="CP13" i="7" s="1"/>
  <c r="CS13" i="7" s="1"/>
  <c r="CV13" i="7" s="1"/>
  <c r="CY13" i="7" s="1"/>
  <c r="DB13" i="7" s="1"/>
  <c r="DE13" i="7" s="1"/>
  <c r="DH13" i="7" s="1"/>
  <c r="DK13" i="7" s="1"/>
  <c r="DN13" i="7" s="1"/>
  <c r="DQ13" i="7" s="1"/>
  <c r="DT13" i="7" s="1"/>
  <c r="DW13" i="7" s="1"/>
  <c r="DZ13" i="7" s="1"/>
  <c r="EC13" i="7" s="1"/>
  <c r="AH7" i="7"/>
  <c r="AJ7" i="7"/>
  <c r="BB35" i="7"/>
  <c r="BB38" i="7"/>
  <c r="BE24" i="7"/>
  <c r="BB25" i="7"/>
  <c r="BB39" i="7"/>
  <c r="BB37" i="7"/>
  <c r="BB36" i="7"/>
  <c r="BB26" i="7"/>
  <c r="AK7" i="7" l="1"/>
  <c r="AM7" i="7"/>
  <c r="BE36" i="7"/>
  <c r="BE25" i="7"/>
  <c r="BE38" i="7"/>
  <c r="BE37" i="7"/>
  <c r="BE39" i="7"/>
  <c r="BH24" i="7"/>
  <c r="BE35" i="7"/>
  <c r="BE26" i="7"/>
  <c r="AN7" i="7" l="1"/>
  <c r="AP7" i="7"/>
  <c r="BH35" i="7"/>
  <c r="BH39" i="7"/>
  <c r="BH38" i="7"/>
  <c r="BK24" i="7"/>
  <c r="BH37" i="7"/>
  <c r="BH25" i="7"/>
  <c r="BH36" i="7"/>
  <c r="BH26" i="7"/>
  <c r="AQ7" i="7" l="1"/>
  <c r="AS7" i="7"/>
  <c r="BK36" i="7"/>
  <c r="BK37" i="7"/>
  <c r="BK39" i="7"/>
  <c r="BK25" i="7"/>
  <c r="BN24" i="7"/>
  <c r="BK38" i="7"/>
  <c r="BK35" i="7"/>
  <c r="BK26" i="7"/>
  <c r="F2" i="6"/>
  <c r="K10" i="7" l="1"/>
  <c r="EG10" i="7"/>
  <c r="AT7" i="7"/>
  <c r="AV7" i="7"/>
  <c r="K8" i="7"/>
  <c r="K27" i="7"/>
  <c r="K31" i="7"/>
  <c r="K29" i="7"/>
  <c r="K34" i="7"/>
  <c r="K28" i="7"/>
  <c r="K32" i="7"/>
  <c r="K33" i="7"/>
  <c r="K30" i="7"/>
  <c r="K14" i="7"/>
  <c r="E2" i="6"/>
  <c r="EG34" i="7"/>
  <c r="EG33" i="7"/>
  <c r="EG32" i="7"/>
  <c r="EG31" i="7"/>
  <c r="EG30" i="7"/>
  <c r="EG29" i="7"/>
  <c r="EG28" i="7"/>
  <c r="EG27" i="7"/>
  <c r="K15" i="7"/>
  <c r="K19" i="7"/>
  <c r="K23" i="7"/>
  <c r="K18" i="7"/>
  <c r="K16" i="7"/>
  <c r="K20" i="7"/>
  <c r="K17" i="7"/>
  <c r="K21" i="7"/>
  <c r="K22" i="7"/>
  <c r="EG18" i="7"/>
  <c r="EG17" i="7"/>
  <c r="EG20" i="7"/>
  <c r="EG19" i="7"/>
  <c r="EG16" i="7"/>
  <c r="EG15" i="7"/>
  <c r="EG23" i="7"/>
  <c r="EG22" i="7"/>
  <c r="EG21" i="7"/>
  <c r="EG14" i="7"/>
  <c r="BN35" i="7"/>
  <c r="BQ24" i="7"/>
  <c r="BN39" i="7"/>
  <c r="BN37" i="7"/>
  <c r="BN38" i="7"/>
  <c r="BN25" i="7"/>
  <c r="BN36" i="7"/>
  <c r="BN26" i="7"/>
  <c r="EG25" i="7"/>
  <c r="EH25" i="7" s="1"/>
  <c r="EH10" i="7" l="1"/>
  <c r="EI10" i="7"/>
  <c r="AW7" i="7"/>
  <c r="AY7" i="7"/>
  <c r="EH34" i="7"/>
  <c r="EI34" i="7"/>
  <c r="EH33" i="7"/>
  <c r="EI33" i="7"/>
  <c r="EH32" i="7"/>
  <c r="EI32" i="7"/>
  <c r="EH31" i="7"/>
  <c r="EI31" i="7"/>
  <c r="EH30" i="7"/>
  <c r="EI30" i="7"/>
  <c r="EH29" i="7"/>
  <c r="EI29" i="7"/>
  <c r="EH28" i="7"/>
  <c r="EI28" i="7"/>
  <c r="EH27" i="7"/>
  <c r="EI27" i="7"/>
  <c r="EI15" i="7"/>
  <c r="EH15" i="7"/>
  <c r="EI17" i="7"/>
  <c r="EH17" i="7"/>
  <c r="EI16" i="7"/>
  <c r="EH16" i="7"/>
  <c r="EI14" i="7"/>
  <c r="EH14" i="7"/>
  <c r="EI21" i="7"/>
  <c r="EH21" i="7"/>
  <c r="EI23" i="7"/>
  <c r="EH23" i="7"/>
  <c r="EI18" i="7"/>
  <c r="EH18" i="7"/>
  <c r="EI22" i="7"/>
  <c r="EH22" i="7"/>
  <c r="EI19" i="7"/>
  <c r="EH19" i="7"/>
  <c r="EI20" i="7"/>
  <c r="EH20" i="7"/>
  <c r="BQ36" i="7"/>
  <c r="BQ25" i="7"/>
  <c r="BQ37" i="7"/>
  <c r="BT24" i="7"/>
  <c r="BQ38" i="7"/>
  <c r="BQ39" i="7"/>
  <c r="BQ35" i="7"/>
  <c r="BQ26" i="7"/>
  <c r="B13" i="10"/>
  <c r="B12" i="10"/>
  <c r="B16" i="10"/>
  <c r="B10" i="10"/>
  <c r="B11" i="10"/>
  <c r="B15" i="10"/>
  <c r="B4" i="10"/>
  <c r="B14" i="10"/>
  <c r="B3" i="10"/>
  <c r="B5" i="10"/>
  <c r="B2" i="10"/>
  <c r="EL10" i="7" l="1"/>
  <c r="EM10" i="7" s="1"/>
  <c r="EK10" i="7"/>
  <c r="EJ10" i="7"/>
  <c r="C5" i="10"/>
  <c r="AZ7" i="7"/>
  <c r="BB7" i="7"/>
  <c r="EL34" i="7"/>
  <c r="EM34" i="7" s="1"/>
  <c r="EJ34" i="7"/>
  <c r="EK34" i="7"/>
  <c r="EK33" i="7"/>
  <c r="EJ33" i="7"/>
  <c r="EL33" i="7"/>
  <c r="EM33" i="7" s="1"/>
  <c r="EK32" i="7"/>
  <c r="EJ32" i="7"/>
  <c r="EL32" i="7"/>
  <c r="EM32" i="7" s="1"/>
  <c r="EL31" i="7"/>
  <c r="EM31" i="7" s="1"/>
  <c r="EK31" i="7"/>
  <c r="EJ31" i="7"/>
  <c r="EL30" i="7"/>
  <c r="EM30" i="7" s="1"/>
  <c r="EJ30" i="7"/>
  <c r="EK30" i="7"/>
  <c r="EL29" i="7"/>
  <c r="EM29" i="7" s="1"/>
  <c r="EK29" i="7"/>
  <c r="EJ29" i="7"/>
  <c r="EL28" i="7"/>
  <c r="EM28" i="7" s="1"/>
  <c r="EK28" i="7"/>
  <c r="EJ28" i="7"/>
  <c r="EL27" i="7"/>
  <c r="EM27" i="7" s="1"/>
  <c r="EK27" i="7"/>
  <c r="EJ27" i="7"/>
  <c r="EL20" i="7"/>
  <c r="EM20" i="7" s="1"/>
  <c r="EL23" i="7"/>
  <c r="EM23" i="7" s="1"/>
  <c r="EL14" i="7"/>
  <c r="EM14" i="7" s="1"/>
  <c r="EL19" i="7"/>
  <c r="EM19" i="7" s="1"/>
  <c r="EL18" i="7"/>
  <c r="EM18" i="7" s="1"/>
  <c r="EL21" i="7"/>
  <c r="EM21" i="7" s="1"/>
  <c r="EL16" i="7"/>
  <c r="EM16" i="7" s="1"/>
  <c r="EL15" i="7"/>
  <c r="EM15" i="7" s="1"/>
  <c r="EL22" i="7"/>
  <c r="EM22" i="7" s="1"/>
  <c r="EL17" i="7"/>
  <c r="EM17" i="7" s="1"/>
  <c r="EJ20" i="7"/>
  <c r="EK20" i="7"/>
  <c r="EJ22" i="7"/>
  <c r="EK22" i="7"/>
  <c r="EJ23" i="7"/>
  <c r="EK23" i="7"/>
  <c r="EJ14" i="7"/>
  <c r="EK14" i="7"/>
  <c r="EJ17" i="7"/>
  <c r="EK17" i="7"/>
  <c r="EJ19" i="7"/>
  <c r="EK19" i="7"/>
  <c r="EJ18" i="7"/>
  <c r="EK18" i="7"/>
  <c r="EJ21" i="7"/>
  <c r="EK21" i="7"/>
  <c r="EJ16" i="7"/>
  <c r="EK16" i="7"/>
  <c r="EJ15" i="7"/>
  <c r="EK15" i="7"/>
  <c r="B6" i="10"/>
  <c r="B17" i="10"/>
  <c r="BT39" i="7"/>
  <c r="BW24" i="7"/>
  <c r="BT25" i="7"/>
  <c r="BT35" i="7"/>
  <c r="BT38" i="7"/>
  <c r="BT37" i="7"/>
  <c r="BT36" i="7"/>
  <c r="BT26" i="7"/>
  <c r="BC7" i="7" l="1"/>
  <c r="BE7" i="7"/>
  <c r="BW36" i="7"/>
  <c r="BW25" i="7"/>
  <c r="BW38" i="7"/>
  <c r="BW37" i="7"/>
  <c r="BW35" i="7"/>
  <c r="BZ24" i="7"/>
  <c r="BW39" i="7"/>
  <c r="BW26" i="7"/>
  <c r="BF7" i="7" l="1"/>
  <c r="BH7" i="7"/>
  <c r="BZ39" i="7"/>
  <c r="BZ35" i="7"/>
  <c r="BZ25" i="7"/>
  <c r="CC24" i="7"/>
  <c r="BZ37" i="7"/>
  <c r="BZ38" i="7"/>
  <c r="BZ36" i="7"/>
  <c r="BZ26" i="7"/>
  <c r="BI7" i="7" l="1"/>
  <c r="BK7" i="7"/>
  <c r="CC36" i="7"/>
  <c r="CC37" i="7"/>
  <c r="CC25" i="7"/>
  <c r="CC35" i="7"/>
  <c r="CC38" i="7"/>
  <c r="CF24" i="7"/>
  <c r="CC39" i="7"/>
  <c r="CC26" i="7"/>
  <c r="K13" i="7"/>
  <c r="K9" i="7"/>
  <c r="BL7" i="7" l="1"/>
  <c r="BN7" i="7"/>
  <c r="CF39" i="7"/>
  <c r="CI24" i="7"/>
  <c r="K24" i="7"/>
  <c r="CF35" i="7"/>
  <c r="CF37" i="7"/>
  <c r="K11" i="7"/>
  <c r="CF38" i="7"/>
  <c r="CF25" i="7"/>
  <c r="CF36" i="7"/>
  <c r="CF26" i="7"/>
  <c r="K26" i="7" s="1"/>
  <c r="K12" i="7"/>
  <c r="BO7" i="7" l="1"/>
  <c r="BQ7" i="7"/>
  <c r="CI36" i="7"/>
  <c r="K36" i="7"/>
  <c r="CI38" i="7"/>
  <c r="K38" i="7"/>
  <c r="CI37" i="7"/>
  <c r="K37" i="7"/>
  <c r="CL24" i="7"/>
  <c r="CI25" i="7"/>
  <c r="K25" i="7"/>
  <c r="CI35" i="7"/>
  <c r="K35" i="7"/>
  <c r="CI39" i="7"/>
  <c r="K39" i="7"/>
  <c r="CI26" i="7"/>
  <c r="BR7" i="7" l="1"/>
  <c r="BT7" i="7"/>
  <c r="CL39" i="7"/>
  <c r="CO24" i="7"/>
  <c r="CL38" i="7"/>
  <c r="CL35" i="7"/>
  <c r="CL25" i="7"/>
  <c r="CL37" i="7"/>
  <c r="CL36" i="7"/>
  <c r="CL26" i="7"/>
  <c r="BU7" i="7" l="1"/>
  <c r="BW7" i="7"/>
  <c r="CO36" i="7"/>
  <c r="CO25" i="7"/>
  <c r="CO38" i="7"/>
  <c r="CO37" i="7"/>
  <c r="CO35" i="7"/>
  <c r="CR24" i="7"/>
  <c r="CO39" i="7"/>
  <c r="CO26" i="7"/>
  <c r="BX7" i="7" l="1"/>
  <c r="BZ7" i="7"/>
  <c r="CR39" i="7"/>
  <c r="CR35" i="7"/>
  <c r="CR25" i="7"/>
  <c r="CU24" i="7"/>
  <c r="CR37" i="7"/>
  <c r="CR38" i="7"/>
  <c r="CR36" i="7"/>
  <c r="CR26" i="7"/>
  <c r="CA7" i="7" l="1"/>
  <c r="CC7" i="7"/>
  <c r="CU36" i="7"/>
  <c r="CU37" i="7"/>
  <c r="CU25" i="7"/>
  <c r="CU35" i="7"/>
  <c r="CU38" i="7"/>
  <c r="CX24" i="7"/>
  <c r="CU39" i="7"/>
  <c r="CU26" i="7"/>
  <c r="CD7" i="7" l="1"/>
  <c r="CF7" i="7"/>
  <c r="CX39" i="7"/>
  <c r="DA24" i="7"/>
  <c r="CX35" i="7"/>
  <c r="CX37" i="7"/>
  <c r="CX38" i="7"/>
  <c r="CX25" i="7"/>
  <c r="CX36" i="7"/>
  <c r="CX26" i="7"/>
  <c r="CG7" i="7" l="1"/>
  <c r="CI7" i="7"/>
  <c r="DA36" i="7"/>
  <c r="DA38" i="7"/>
  <c r="DA37" i="7"/>
  <c r="DD24" i="7"/>
  <c r="DA25" i="7"/>
  <c r="DA35" i="7"/>
  <c r="DA39" i="7"/>
  <c r="DA26" i="7"/>
  <c r="EG39" i="7"/>
  <c r="EH39" i="7" s="1"/>
  <c r="CJ7" i="7" l="1"/>
  <c r="CL7" i="7"/>
  <c r="DD39" i="7"/>
  <c r="DG24" i="7"/>
  <c r="DD38" i="7"/>
  <c r="DD35" i="7"/>
  <c r="DD25" i="7"/>
  <c r="DD37" i="7"/>
  <c r="DD36" i="7"/>
  <c r="DD26" i="7"/>
  <c r="EG24" i="7"/>
  <c r="EH24" i="7" s="1"/>
  <c r="CM7" i="7" l="1"/>
  <c r="CO7" i="7"/>
  <c r="DG36" i="7"/>
  <c r="DG25" i="7"/>
  <c r="DG38" i="7"/>
  <c r="DG37" i="7"/>
  <c r="DG35" i="7"/>
  <c r="DJ24" i="7"/>
  <c r="DG39" i="7"/>
  <c r="DG26" i="7"/>
  <c r="CP7" i="7" l="1"/>
  <c r="CR7" i="7"/>
  <c r="DM24" i="7"/>
  <c r="EE24" i="7"/>
  <c r="DJ37" i="7"/>
  <c r="DJ25" i="7"/>
  <c r="DJ39" i="7"/>
  <c r="DJ35" i="7"/>
  <c r="DJ38" i="7"/>
  <c r="DJ36" i="7"/>
  <c r="DJ26" i="7"/>
  <c r="EE13" i="7"/>
  <c r="EF13" i="7" s="1"/>
  <c r="CS7" i="7" l="1"/>
  <c r="CU7" i="7"/>
  <c r="EE12" i="7"/>
  <c r="EF12" i="7" s="1"/>
  <c r="EI24" i="7"/>
  <c r="EL24" i="7" s="1"/>
  <c r="EF24" i="7"/>
  <c r="DM36" i="7"/>
  <c r="DM35" i="7"/>
  <c r="DM25" i="7"/>
  <c r="EE25" i="7"/>
  <c r="DM37" i="7"/>
  <c r="DM38" i="7"/>
  <c r="DM39" i="7"/>
  <c r="DP24" i="7"/>
  <c r="EE26" i="7"/>
  <c r="EF26" i="7" s="1"/>
  <c r="DM26" i="7"/>
  <c r="EG13" i="7"/>
  <c r="CV7" i="7" l="1"/>
  <c r="CX7" i="7"/>
  <c r="EK24" i="7"/>
  <c r="EM24" i="7"/>
  <c r="EJ24" i="7"/>
  <c r="EI25" i="7"/>
  <c r="EL25" i="7" s="1"/>
  <c r="EF25" i="7"/>
  <c r="EI13" i="7"/>
  <c r="EH13" i="7"/>
  <c r="DS24" i="7"/>
  <c r="DP39" i="7"/>
  <c r="DP37" i="7"/>
  <c r="DP35" i="7"/>
  <c r="DP38" i="7"/>
  <c r="DP25" i="7"/>
  <c r="DP36" i="7"/>
  <c r="DP26" i="7"/>
  <c r="EG26" i="7"/>
  <c r="EG12" i="7"/>
  <c r="EG36" i="7"/>
  <c r="EH36" i="7" s="1"/>
  <c r="EG11" i="7"/>
  <c r="EH11" i="7" s="1"/>
  <c r="CY7" i="7" l="1"/>
  <c r="K7" i="7" s="1"/>
  <c r="DA7" i="7"/>
  <c r="EL13" i="7"/>
  <c r="EM13" i="7" s="1"/>
  <c r="EK25" i="7"/>
  <c r="EM25" i="7"/>
  <c r="EJ13" i="7"/>
  <c r="EK13" i="7"/>
  <c r="EJ25" i="7"/>
  <c r="EI12" i="7"/>
  <c r="EH12" i="7"/>
  <c r="EI26" i="7"/>
  <c r="EH26" i="7"/>
  <c r="DS36" i="7"/>
  <c r="DS38" i="7"/>
  <c r="DS35" i="7"/>
  <c r="DS39" i="7"/>
  <c r="DS25" i="7"/>
  <c r="DS37" i="7"/>
  <c r="DV24" i="7"/>
  <c r="DS26" i="7"/>
  <c r="EE36" i="7"/>
  <c r="DB7" i="7" l="1"/>
  <c r="DD7" i="7"/>
  <c r="EL12" i="7"/>
  <c r="EM12" i="7" s="1"/>
  <c r="EL26" i="7"/>
  <c r="EM26" i="7" s="1"/>
  <c r="EJ26" i="7"/>
  <c r="EK26" i="7"/>
  <c r="EJ12" i="7"/>
  <c r="EK12" i="7"/>
  <c r="EI36" i="7"/>
  <c r="EL36" i="7" s="1"/>
  <c r="EF36" i="7"/>
  <c r="DY24" i="7"/>
  <c r="DV39" i="7"/>
  <c r="DV38" i="7"/>
  <c r="DV37" i="7"/>
  <c r="DV25" i="7"/>
  <c r="DV35" i="7"/>
  <c r="DV36" i="7"/>
  <c r="DV26" i="7"/>
  <c r="DE7" i="7" l="1"/>
  <c r="DG7" i="7"/>
  <c r="EK36" i="7"/>
  <c r="EM36" i="7"/>
  <c r="EJ36" i="7"/>
  <c r="DY36" i="7"/>
  <c r="DY25" i="7"/>
  <c r="DY38" i="7"/>
  <c r="DY35" i="7"/>
  <c r="DY37" i="7"/>
  <c r="DY39" i="7"/>
  <c r="EB24" i="7"/>
  <c r="DY26" i="7"/>
  <c r="DH7" i="7" l="1"/>
  <c r="DJ7" i="7"/>
  <c r="EB37" i="7"/>
  <c r="EB25" i="7"/>
  <c r="EB39" i="7"/>
  <c r="EB35" i="7"/>
  <c r="EB38" i="7"/>
  <c r="EB36" i="7"/>
  <c r="EB26" i="7"/>
  <c r="EG35" i="7"/>
  <c r="EH35" i="7" s="1"/>
  <c r="DK7" i="7" l="1"/>
  <c r="DM7" i="7"/>
  <c r="EG9" i="7"/>
  <c r="EH9" i="7" s="1"/>
  <c r="EE11" i="7"/>
  <c r="EF11" i="7" s="1"/>
  <c r="EE35" i="7"/>
  <c r="EF35" i="7" s="1"/>
  <c r="K4" i="7"/>
  <c r="DN7" i="7" l="1"/>
  <c r="DP7" i="7"/>
  <c r="EE39" i="7"/>
  <c r="EE9" i="7"/>
  <c r="EF9" i="7" s="1"/>
  <c r="EI35" i="7"/>
  <c r="EI11" i="7"/>
  <c r="H10" i="6" s="1"/>
  <c r="I10" i="6" s="1"/>
  <c r="DQ7" i="7" l="1"/>
  <c r="DS7" i="7"/>
  <c r="EL35" i="7"/>
  <c r="EM35" i="7" s="1"/>
  <c r="EL11" i="7"/>
  <c r="EM11" i="7" s="1"/>
  <c r="EJ35" i="7"/>
  <c r="EK35" i="7"/>
  <c r="EJ11" i="7"/>
  <c r="EK11" i="7"/>
  <c r="EI39" i="7"/>
  <c r="EL39" i="7" s="1"/>
  <c r="EF39" i="7"/>
  <c r="EI9" i="7"/>
  <c r="EG38" i="7"/>
  <c r="EH38" i="7" s="1"/>
  <c r="EG37" i="7"/>
  <c r="EH37" i="7" s="1"/>
  <c r="S40" i="7"/>
  <c r="V40" i="7" s="1"/>
  <c r="Y40" i="7" s="1"/>
  <c r="AB40" i="7" s="1"/>
  <c r="AE40" i="7" s="1"/>
  <c r="AH40" i="7" s="1"/>
  <c r="AK40" i="7" s="1"/>
  <c r="AN40" i="7" s="1"/>
  <c r="AQ40" i="7" s="1"/>
  <c r="AT40" i="7" s="1"/>
  <c r="AW40" i="7" s="1"/>
  <c r="AZ40" i="7" s="1"/>
  <c r="BC40" i="7" s="1"/>
  <c r="BF40" i="7" s="1"/>
  <c r="BI40" i="7" s="1"/>
  <c r="BL40" i="7" s="1"/>
  <c r="BO40" i="7" s="1"/>
  <c r="BR40" i="7" s="1"/>
  <c r="BU40" i="7" s="1"/>
  <c r="BX40" i="7" s="1"/>
  <c r="CA40" i="7" s="1"/>
  <c r="CD40" i="7" s="1"/>
  <c r="CG40" i="7" s="1"/>
  <c r="CJ40" i="7" s="1"/>
  <c r="CM40" i="7" s="1"/>
  <c r="CP40" i="7" s="1"/>
  <c r="CS40" i="7" s="1"/>
  <c r="CV40" i="7" s="1"/>
  <c r="CY40" i="7" s="1"/>
  <c r="DB40" i="7" s="1"/>
  <c r="DE40" i="7" s="1"/>
  <c r="DH40" i="7" s="1"/>
  <c r="DK40" i="7" s="1"/>
  <c r="DN40" i="7" s="1"/>
  <c r="DQ40" i="7" s="1"/>
  <c r="DT40" i="7" s="1"/>
  <c r="DW40" i="7" s="1"/>
  <c r="DZ40" i="7" s="1"/>
  <c r="EC40" i="7" s="1"/>
  <c r="AL44" i="7"/>
  <c r="AL45" i="7" s="1"/>
  <c r="AO44" i="7"/>
  <c r="AO45" i="7" s="1"/>
  <c r="AR44" i="7"/>
  <c r="AR45" i="7" s="1"/>
  <c r="AU44" i="7"/>
  <c r="AU45" i="7" s="1"/>
  <c r="AX44" i="7"/>
  <c r="AX45" i="7" s="1"/>
  <c r="BA44" i="7"/>
  <c r="BA45" i="7" s="1"/>
  <c r="BD44" i="7"/>
  <c r="BD45" i="7" s="1"/>
  <c r="BG44" i="7"/>
  <c r="BG45" i="7" s="1"/>
  <c r="BJ44" i="7"/>
  <c r="BJ45" i="7" s="1"/>
  <c r="BM44" i="7"/>
  <c r="BM45" i="7" s="1"/>
  <c r="BP44" i="7"/>
  <c r="BP45" i="7" s="1"/>
  <c r="BS44" i="7"/>
  <c r="BS45" i="7" s="1"/>
  <c r="BV44" i="7"/>
  <c r="BV45" i="7" s="1"/>
  <c r="BY44" i="7"/>
  <c r="BY45" i="7" s="1"/>
  <c r="CB44" i="7"/>
  <c r="CB45" i="7" s="1"/>
  <c r="CE44" i="7"/>
  <c r="CE45" i="7" s="1"/>
  <c r="CH44" i="7"/>
  <c r="CH45" i="7" s="1"/>
  <c r="CK44" i="7"/>
  <c r="CK45" i="7" s="1"/>
  <c r="CN44" i="7"/>
  <c r="CN45" i="7" s="1"/>
  <c r="CQ44" i="7"/>
  <c r="CQ45" i="7" s="1"/>
  <c r="CT44" i="7"/>
  <c r="CT45" i="7" s="1"/>
  <c r="CW44" i="7"/>
  <c r="CW45" i="7" s="1"/>
  <c r="CZ44" i="7"/>
  <c r="CZ45" i="7" s="1"/>
  <c r="DC44" i="7"/>
  <c r="DC45" i="7" s="1"/>
  <c r="DF44" i="7"/>
  <c r="DF45" i="7" s="1"/>
  <c r="DI44" i="7"/>
  <c r="DI45" i="7" s="1"/>
  <c r="DL44" i="7"/>
  <c r="DL45" i="7" s="1"/>
  <c r="DO44" i="7"/>
  <c r="DO45" i="7" s="1"/>
  <c r="DR44" i="7"/>
  <c r="DR45" i="7" s="1"/>
  <c r="DU44" i="7"/>
  <c r="DU45" i="7" s="1"/>
  <c r="DX44" i="7"/>
  <c r="DX45" i="7" s="1"/>
  <c r="EA44" i="7"/>
  <c r="EA45" i="7" s="1"/>
  <c r="H16" i="6" l="1"/>
  <c r="I16" i="6" s="1"/>
  <c r="C14" i="10"/>
  <c r="DT7" i="7"/>
  <c r="DV7" i="7"/>
  <c r="EL9" i="7"/>
  <c r="EM9" i="7" s="1"/>
  <c r="EK39" i="7"/>
  <c r="EM39" i="7"/>
  <c r="EJ9" i="7"/>
  <c r="EK9" i="7"/>
  <c r="EJ39" i="7"/>
  <c r="Q4" i="7"/>
  <c r="F3" i="8" s="1"/>
  <c r="O45" i="7"/>
  <c r="BF16" i="6" l="1"/>
  <c r="BG16" i="6" s="1"/>
  <c r="DW7" i="7"/>
  <c r="DY7" i="7"/>
  <c r="F23" i="8"/>
  <c r="F17" i="8"/>
  <c r="E17" i="8"/>
  <c r="E23" i="8"/>
  <c r="E21" i="8"/>
  <c r="T4" i="7"/>
  <c r="G3" i="8" s="1"/>
  <c r="F6" i="8"/>
  <c r="F5" i="8"/>
  <c r="F22" i="8"/>
  <c r="F21" i="8"/>
  <c r="E6" i="8"/>
  <c r="E7" i="8" s="1"/>
  <c r="E13" i="8" s="1"/>
  <c r="E22" i="8"/>
  <c r="E5" i="8"/>
  <c r="W4" i="7"/>
  <c r="H3" i="8" s="1"/>
  <c r="R44" i="7"/>
  <c r="R45" i="7" s="1"/>
  <c r="DZ7" i="7" l="1"/>
  <c r="EB7" i="7"/>
  <c r="F18" i="8"/>
  <c r="E18" i="8"/>
  <c r="E14" i="8"/>
  <c r="E8" i="8"/>
  <c r="E9" i="8"/>
  <c r="G23" i="8"/>
  <c r="G22" i="8"/>
  <c r="G21" i="8"/>
  <c r="G17" i="8"/>
  <c r="H21" i="8"/>
  <c r="H23" i="8"/>
  <c r="H22" i="8"/>
  <c r="H17" i="8"/>
  <c r="Z4" i="7"/>
  <c r="I3" i="8" s="1"/>
  <c r="I5" i="8" s="1"/>
  <c r="G5" i="8"/>
  <c r="G6" i="8"/>
  <c r="H6" i="8"/>
  <c r="H5" i="8"/>
  <c r="EC7" i="7" l="1"/>
  <c r="H18" i="8"/>
  <c r="G18" i="8"/>
  <c r="AC4" i="7"/>
  <c r="J3" i="8" s="1"/>
  <c r="I6" i="8"/>
  <c r="I21" i="8"/>
  <c r="I23" i="8"/>
  <c r="I22" i="8"/>
  <c r="I17" i="8"/>
  <c r="I18" i="8" s="1"/>
  <c r="AF4" i="7" l="1"/>
  <c r="K3" i="8" s="1"/>
  <c r="J21" i="8"/>
  <c r="J5" i="8"/>
  <c r="J22" i="8"/>
  <c r="J6" i="8"/>
  <c r="J17" i="8"/>
  <c r="J23" i="8"/>
  <c r="J18" i="8" l="1"/>
  <c r="AI4" i="7"/>
  <c r="L3" i="8" s="1"/>
  <c r="L23" i="8" s="1"/>
  <c r="K22" i="8"/>
  <c r="K21" i="8"/>
  <c r="K17" i="8"/>
  <c r="K23" i="8"/>
  <c r="K5" i="8"/>
  <c r="K6" i="8"/>
  <c r="K18" i="8" l="1"/>
  <c r="L17" i="8"/>
  <c r="L21" i="8"/>
  <c r="L6" i="8"/>
  <c r="L22" i="8"/>
  <c r="AL4" i="7"/>
  <c r="M3" i="8" s="1"/>
  <c r="M22" i="8" s="1"/>
  <c r="L5" i="8"/>
  <c r="L18" i="8" l="1"/>
  <c r="AO4" i="7"/>
  <c r="N3" i="8" s="1"/>
  <c r="N21" i="8" s="1"/>
  <c r="M6" i="8"/>
  <c r="M21" i="8"/>
  <c r="M17" i="8"/>
  <c r="M23" i="8"/>
  <c r="M5" i="8"/>
  <c r="M18" i="8" l="1"/>
  <c r="AR4" i="7"/>
  <c r="O3" i="8" s="1"/>
  <c r="O22" i="8" s="1"/>
  <c r="N5" i="8"/>
  <c r="N23" i="8"/>
  <c r="N17" i="8"/>
  <c r="N6" i="8"/>
  <c r="N22" i="8"/>
  <c r="N18" i="8" l="1"/>
  <c r="AU4" i="7"/>
  <c r="P3" i="8" s="1"/>
  <c r="P23" i="8" s="1"/>
  <c r="O6" i="8"/>
  <c r="O23" i="8"/>
  <c r="O17" i="8"/>
  <c r="O5" i="8"/>
  <c r="O21" i="8"/>
  <c r="O18" i="8" l="1"/>
  <c r="P5" i="8"/>
  <c r="P21" i="8"/>
  <c r="P6" i="8"/>
  <c r="AX4" i="7"/>
  <c r="Q3" i="8" s="1"/>
  <c r="Q23" i="8" s="1"/>
  <c r="P17" i="8"/>
  <c r="P22" i="8"/>
  <c r="P18" i="8" l="1"/>
  <c r="BA4" i="7"/>
  <c r="R3" i="8" s="1"/>
  <c r="R22" i="8" s="1"/>
  <c r="Q17" i="8"/>
  <c r="Q5" i="8"/>
  <c r="Q6" i="8"/>
  <c r="Q21" i="8"/>
  <c r="Q22" i="8"/>
  <c r="EG8" i="7"/>
  <c r="EH8" i="7" s="1"/>
  <c r="EG7" i="7"/>
  <c r="BD4" i="7" l="1"/>
  <c r="S3" i="8" s="1"/>
  <c r="F9" i="8" s="1"/>
  <c r="Q18" i="8"/>
  <c r="EG44" i="7"/>
  <c r="EH44" i="7" s="1"/>
  <c r="EH7" i="7"/>
  <c r="R23" i="8"/>
  <c r="R21" i="8"/>
  <c r="R6" i="8"/>
  <c r="R17" i="8"/>
  <c r="R5" i="8"/>
  <c r="G9" i="8"/>
  <c r="S17" i="8"/>
  <c r="S22" i="8"/>
  <c r="S23" i="8"/>
  <c r="J9" i="8"/>
  <c r="H9" i="8"/>
  <c r="I9" i="8"/>
  <c r="K9" i="8"/>
  <c r="L9" i="8"/>
  <c r="M9" i="8"/>
  <c r="N9" i="8"/>
  <c r="O9" i="8"/>
  <c r="P9" i="8"/>
  <c r="Q9" i="8"/>
  <c r="S6" i="8"/>
  <c r="S5" i="8"/>
  <c r="BG4" i="7"/>
  <c r="T3" i="8" s="1"/>
  <c r="S21" i="8" l="1"/>
  <c r="R9" i="8"/>
  <c r="R18" i="8"/>
  <c r="S9" i="8"/>
  <c r="S18" i="8"/>
  <c r="T23" i="8"/>
  <c r="T22" i="8"/>
  <c r="T17" i="8"/>
  <c r="T21" i="8"/>
  <c r="T6" i="8"/>
  <c r="T5" i="8"/>
  <c r="BJ4" i="7"/>
  <c r="U3" i="8" s="1"/>
  <c r="T9" i="8" l="1"/>
  <c r="T18" i="8"/>
  <c r="BM4" i="7"/>
  <c r="V3" i="8" s="1"/>
  <c r="V17" i="8" s="1"/>
  <c r="U22" i="8"/>
  <c r="U21" i="8"/>
  <c r="U17" i="8"/>
  <c r="U23" i="8"/>
  <c r="U6" i="8"/>
  <c r="U5" i="8"/>
  <c r="U9" i="8" l="1"/>
  <c r="U18" i="8"/>
  <c r="BP4" i="7"/>
  <c r="W3" i="8" s="1"/>
  <c r="W22" i="8" s="1"/>
  <c r="V5" i="8"/>
  <c r="V6" i="8"/>
  <c r="V21" i="8"/>
  <c r="V23" i="8"/>
  <c r="V22" i="8"/>
  <c r="V9" i="8" l="1"/>
  <c r="V18" i="8"/>
  <c r="W23" i="8"/>
  <c r="BS4" i="7"/>
  <c r="X3" i="8" s="1"/>
  <c r="X17" i="8" s="1"/>
  <c r="W21" i="8"/>
  <c r="W6" i="8"/>
  <c r="W5" i="8"/>
  <c r="W17" i="8"/>
  <c r="W9" i="8" l="1"/>
  <c r="W18" i="8"/>
  <c r="X22" i="8"/>
  <c r="BV4" i="7"/>
  <c r="Y3" i="8" s="1"/>
  <c r="X23" i="8"/>
  <c r="X6" i="8"/>
  <c r="X21" i="8"/>
  <c r="X5" i="8"/>
  <c r="X9" i="8" l="1"/>
  <c r="X18" i="8"/>
  <c r="BY4" i="7"/>
  <c r="Z3" i="8" s="1"/>
  <c r="Z23" i="8" s="1"/>
  <c r="Y5" i="8"/>
  <c r="Y21" i="8"/>
  <c r="Y22" i="8"/>
  <c r="Y23" i="8"/>
  <c r="Y6" i="8"/>
  <c r="Y17" i="8"/>
  <c r="Y9" i="8" l="1"/>
  <c r="Y18" i="8"/>
  <c r="CB4" i="7"/>
  <c r="AA3" i="8" s="1"/>
  <c r="AA22" i="8" s="1"/>
  <c r="Z6" i="8"/>
  <c r="Z21" i="8"/>
  <c r="Z22" i="8"/>
  <c r="Z5" i="8"/>
  <c r="Z17" i="8"/>
  <c r="Z9" i="8" l="1"/>
  <c r="Z18" i="8"/>
  <c r="CE4" i="7"/>
  <c r="AB3" i="8" s="1"/>
  <c r="AA5" i="8"/>
  <c r="AA6" i="8"/>
  <c r="AA17" i="8"/>
  <c r="AA23" i="8"/>
  <c r="AA21" i="8"/>
  <c r="EE7" i="7"/>
  <c r="E19" i="8" s="1"/>
  <c r="EE8" i="7"/>
  <c r="AA9" i="8" l="1"/>
  <c r="AA18" i="8"/>
  <c r="EF7" i="7"/>
  <c r="CH4" i="7"/>
  <c r="AC3" i="8" s="1"/>
  <c r="AC17" i="8" s="1"/>
  <c r="EI8" i="7"/>
  <c r="H15" i="6" s="1"/>
  <c r="EF8" i="7"/>
  <c r="AB21" i="8"/>
  <c r="AB17" i="8"/>
  <c r="AB23" i="8"/>
  <c r="AB22" i="8"/>
  <c r="AB5" i="8"/>
  <c r="AB6" i="8"/>
  <c r="EI7" i="7"/>
  <c r="H9" i="6" l="1"/>
  <c r="I9" i="6" s="1"/>
  <c r="C11" i="10"/>
  <c r="H8" i="6"/>
  <c r="I8" i="6" s="1"/>
  <c r="C12" i="10"/>
  <c r="AB9" i="8"/>
  <c r="AB18" i="8"/>
  <c r="EL8" i="7"/>
  <c r="EM8" i="7" s="1"/>
  <c r="AC23" i="8"/>
  <c r="AC6" i="8"/>
  <c r="CK4" i="7"/>
  <c r="AD3" i="8" s="1"/>
  <c r="AD17" i="8" s="1"/>
  <c r="AC19" i="8"/>
  <c r="AC5" i="8"/>
  <c r="AC21" i="8"/>
  <c r="AC22" i="8"/>
  <c r="C13" i="10"/>
  <c r="C3" i="10"/>
  <c r="EL7" i="7"/>
  <c r="EM7" i="7" s="1"/>
  <c r="EK8" i="7"/>
  <c r="EJ7" i="7"/>
  <c r="EK7" i="7"/>
  <c r="EJ8" i="7"/>
  <c r="C10" i="10"/>
  <c r="C2" i="10"/>
  <c r="AC9" i="8" l="1"/>
  <c r="AC18" i="8"/>
  <c r="AD21" i="8"/>
  <c r="AD23" i="8"/>
  <c r="AD5" i="8"/>
  <c r="AD22" i="8"/>
  <c r="AD19" i="8"/>
  <c r="CN4" i="7"/>
  <c r="AE3" i="8" s="1"/>
  <c r="AE22" i="8" s="1"/>
  <c r="AD6" i="8"/>
  <c r="C6" i="10"/>
  <c r="AD9" i="8" l="1"/>
  <c r="AD18" i="8"/>
  <c r="CQ4" i="7"/>
  <c r="AF3" i="8" s="1"/>
  <c r="AF23" i="8" s="1"/>
  <c r="AE6" i="8"/>
  <c r="AE23" i="8"/>
  <c r="AE17" i="8"/>
  <c r="AE5" i="8"/>
  <c r="AE9" i="8" s="1"/>
  <c r="AE21" i="8"/>
  <c r="AE19" i="8"/>
  <c r="D2" i="10"/>
  <c r="D5" i="10"/>
  <c r="D4" i="10"/>
  <c r="D3" i="10"/>
  <c r="CT4" i="7"/>
  <c r="AG3" i="8" s="1"/>
  <c r="AF22" i="8" l="1"/>
  <c r="AF5" i="8"/>
  <c r="AF19" i="8"/>
  <c r="AF6" i="8"/>
  <c r="AF17" i="8"/>
  <c r="AF9" i="8"/>
  <c r="AE18" i="8"/>
  <c r="AF21" i="8"/>
  <c r="AG22" i="8"/>
  <c r="AG23" i="8"/>
  <c r="AG17" i="8"/>
  <c r="AG21" i="8"/>
  <c r="AG19" i="8"/>
  <c r="AG6" i="8"/>
  <c r="AG5" i="8"/>
  <c r="CW4" i="7"/>
  <c r="AH3" i="8" s="1"/>
  <c r="AF18" i="8" l="1"/>
  <c r="AG9" i="8"/>
  <c r="AG18" i="8"/>
  <c r="AH21" i="8"/>
  <c r="AH19" i="8"/>
  <c r="AH17" i="8"/>
  <c r="AH22" i="8"/>
  <c r="AH23" i="8"/>
  <c r="AH5" i="8"/>
  <c r="AH6" i="8"/>
  <c r="CZ4" i="7"/>
  <c r="AI3" i="8" s="1"/>
  <c r="AH9" i="8" l="1"/>
  <c r="AH18" i="8"/>
  <c r="AI19" i="8"/>
  <c r="AI17" i="8"/>
  <c r="AI22" i="8"/>
  <c r="AI21" i="8"/>
  <c r="AI23" i="8"/>
  <c r="AI6" i="8"/>
  <c r="AI5" i="8"/>
  <c r="DC4" i="7"/>
  <c r="AJ3" i="8" s="1"/>
  <c r="AI9" i="8" l="1"/>
  <c r="AI18" i="8"/>
  <c r="AJ23" i="8"/>
  <c r="AJ22" i="8"/>
  <c r="AJ17" i="8"/>
  <c r="AJ21" i="8"/>
  <c r="AJ19" i="8"/>
  <c r="AJ5" i="8"/>
  <c r="AJ6" i="8"/>
  <c r="DF4" i="7"/>
  <c r="AK3" i="8" s="1"/>
  <c r="AJ9" i="8" l="1"/>
  <c r="AJ18" i="8"/>
  <c r="AK22" i="8"/>
  <c r="AK19" i="8"/>
  <c r="AK17" i="8"/>
  <c r="AK23" i="8"/>
  <c r="AK21" i="8"/>
  <c r="AK5" i="8"/>
  <c r="AK6" i="8"/>
  <c r="EE38" i="7"/>
  <c r="EE44" i="7" s="1"/>
  <c r="EF44" i="7" s="1"/>
  <c r="EE37" i="7"/>
  <c r="DI4" i="7"/>
  <c r="AL3" i="8" s="1"/>
  <c r="AK9" i="8" l="1"/>
  <c r="AK18" i="8"/>
  <c r="N19" i="8"/>
  <c r="O19" i="8"/>
  <c r="P19" i="8"/>
  <c r="Q19" i="8"/>
  <c r="S19" i="8"/>
  <c r="R19" i="8"/>
  <c r="T19" i="8"/>
  <c r="U19" i="8"/>
  <c r="V19" i="8"/>
  <c r="W19" i="8"/>
  <c r="X19" i="8"/>
  <c r="Y19" i="8"/>
  <c r="Z19" i="8"/>
  <c r="AA19" i="8"/>
  <c r="AB19" i="8"/>
  <c r="EF37" i="7"/>
  <c r="L19" i="8"/>
  <c r="K19" i="8"/>
  <c r="I19" i="8"/>
  <c r="M19" i="8"/>
  <c r="J19" i="8"/>
  <c r="EI38" i="7"/>
  <c r="EL38" i="7" s="1"/>
  <c r="EF38" i="7"/>
  <c r="F19" i="8"/>
  <c r="H19" i="8"/>
  <c r="G19" i="8"/>
  <c r="AL23" i="8"/>
  <c r="AL21" i="8"/>
  <c r="AL22" i="8"/>
  <c r="AL19" i="8"/>
  <c r="AL17" i="8"/>
  <c r="AL6" i="8"/>
  <c r="AL5" i="8"/>
  <c r="EI37" i="7"/>
  <c r="DL4" i="7"/>
  <c r="AM3" i="8" s="1"/>
  <c r="AL9" i="8" l="1"/>
  <c r="AL18" i="8"/>
  <c r="E15" i="8"/>
  <c r="EI44" i="7"/>
  <c r="EL44" i="7" s="1"/>
  <c r="EM44" i="7" s="1"/>
  <c r="EL37" i="7"/>
  <c r="EM37" i="7" s="1"/>
  <c r="EK38" i="7"/>
  <c r="EM38" i="7"/>
  <c r="EJ37" i="7"/>
  <c r="EK37" i="7"/>
  <c r="EJ38" i="7"/>
  <c r="AM23" i="8"/>
  <c r="AM22" i="8"/>
  <c r="AM21" i="8"/>
  <c r="AM19" i="8"/>
  <c r="AM17" i="8"/>
  <c r="AM6" i="8"/>
  <c r="AM5" i="8"/>
  <c r="DO4" i="7"/>
  <c r="AN3" i="8" s="1"/>
  <c r="AM9" i="8" l="1"/>
  <c r="AM18" i="8"/>
  <c r="EJ44" i="7"/>
  <c r="AN21" i="8"/>
  <c r="AN23" i="8"/>
  <c r="AN22" i="8"/>
  <c r="AN17" i="8"/>
  <c r="AN19" i="8"/>
  <c r="AN6" i="8"/>
  <c r="AN5" i="8"/>
  <c r="DR4" i="7"/>
  <c r="AO3" i="8" s="1"/>
  <c r="AN9" i="8" l="1"/>
  <c r="AN18" i="8"/>
  <c r="AO23" i="8"/>
  <c r="AO21" i="8"/>
  <c r="AO22" i="8"/>
  <c r="AO17" i="8"/>
  <c r="AO19" i="8"/>
  <c r="AO5" i="8"/>
  <c r="AO6" i="8"/>
  <c r="DU4" i="7"/>
  <c r="AP3" i="8" s="1"/>
  <c r="AO9" i="8" l="1"/>
  <c r="AO18" i="8"/>
  <c r="AP23" i="8"/>
  <c r="AP22" i="8"/>
  <c r="AP17" i="8"/>
  <c r="AP21" i="8"/>
  <c r="AP19" i="8"/>
  <c r="AP6" i="8"/>
  <c r="AP5" i="8"/>
  <c r="DX4" i="7"/>
  <c r="AQ3" i="8" s="1"/>
  <c r="AP9" i="8" l="1"/>
  <c r="AP18" i="8"/>
  <c r="AQ22" i="8"/>
  <c r="AQ21" i="8"/>
  <c r="AQ23" i="8"/>
  <c r="AQ17" i="8"/>
  <c r="AQ19" i="8"/>
  <c r="AQ5" i="8"/>
  <c r="AQ6" i="8"/>
  <c r="EA4" i="7"/>
  <c r="AR3" i="8" s="1"/>
  <c r="AQ9" i="8" l="1"/>
  <c r="AQ18" i="8"/>
  <c r="AR19" i="8"/>
  <c r="AR21" i="8"/>
  <c r="AR17" i="8"/>
  <c r="AR23" i="8"/>
  <c r="AR22" i="8"/>
  <c r="AR5" i="8"/>
  <c r="AR6" i="8"/>
  <c r="AR9" i="8" l="1"/>
  <c r="AR18" i="8"/>
  <c r="AF44" i="7"/>
  <c r="AF45" i="7" s="1"/>
  <c r="N44" i="7"/>
  <c r="N45" i="7" s="1"/>
  <c r="Z44" i="7"/>
  <c r="Z45" i="7" s="1"/>
  <c r="Q44" i="7"/>
  <c r="Q45" i="7" s="1"/>
  <c r="AC44" i="7"/>
  <c r="AC45" i="7" s="1"/>
  <c r="W44" i="7"/>
  <c r="W45" i="7" s="1"/>
  <c r="AI44" i="7"/>
  <c r="AI45" i="7" s="1"/>
  <c r="T45" i="7"/>
  <c r="AE7" i="8" l="1"/>
  <c r="AF7" i="8"/>
  <c r="AG7" i="8"/>
  <c r="AH7" i="8"/>
  <c r="AI7" i="8"/>
  <c r="AJ7" i="8"/>
  <c r="AK7" i="8"/>
  <c r="AL7" i="8"/>
  <c r="AM7" i="8"/>
  <c r="AN7" i="8"/>
  <c r="AO7" i="8"/>
  <c r="AP7" i="8"/>
  <c r="AQ7" i="8"/>
  <c r="AR7" i="8"/>
  <c r="AC7" i="8"/>
  <c r="AD7" i="8"/>
  <c r="AB7" i="8"/>
  <c r="AA7" i="8"/>
  <c r="X7" i="8"/>
  <c r="Y7" i="8"/>
  <c r="Z7" i="8"/>
  <c r="W7" i="8"/>
  <c r="V7" i="8"/>
  <c r="R7" i="8"/>
  <c r="J7" i="8"/>
  <c r="F7" i="8"/>
  <c r="O7" i="8"/>
  <c r="N7" i="8"/>
  <c r="K7" i="8"/>
  <c r="Q7" i="8"/>
  <c r="T7" i="8"/>
  <c r="M7" i="8"/>
  <c r="U7" i="8"/>
  <c r="P7" i="8"/>
  <c r="L7" i="8"/>
  <c r="H7" i="8"/>
  <c r="G7" i="8"/>
  <c r="I7" i="8"/>
  <c r="I13" i="8" s="1"/>
  <c r="I14" i="8" s="1"/>
  <c r="S7" i="8"/>
  <c r="M13" i="8" l="1"/>
  <c r="M14" i="8" s="1"/>
  <c r="R13" i="8"/>
  <c r="R14" i="8" s="1"/>
  <c r="AD13" i="8"/>
  <c r="AD14" i="8" s="1"/>
  <c r="AL13" i="8"/>
  <c r="AL14" i="8" s="1"/>
  <c r="S13" i="8"/>
  <c r="S14" i="8" s="1"/>
  <c r="T13" i="8"/>
  <c r="T14" i="8" s="1"/>
  <c r="V13" i="8"/>
  <c r="V14" i="8" s="1"/>
  <c r="AC13" i="8"/>
  <c r="AC14" i="8" s="1"/>
  <c r="AO13" i="8"/>
  <c r="AO14" i="8" s="1"/>
  <c r="AG13" i="8"/>
  <c r="AG14" i="8" s="1"/>
  <c r="P13" i="8"/>
  <c r="P14" i="8" s="1"/>
  <c r="Q13" i="8"/>
  <c r="Q14" i="8" s="1"/>
  <c r="W13" i="8"/>
  <c r="W14" i="8" s="1"/>
  <c r="AA13" i="8"/>
  <c r="AA14" i="8" s="1"/>
  <c r="AR13" i="8"/>
  <c r="AR14" i="8" s="1"/>
  <c r="AN13" i="8"/>
  <c r="AN14" i="8" s="1"/>
  <c r="AJ13" i="8"/>
  <c r="AJ14" i="8" s="1"/>
  <c r="AF13" i="8"/>
  <c r="AF14" i="8" s="1"/>
  <c r="N13" i="8"/>
  <c r="N14" i="8" s="1"/>
  <c r="Y13" i="8"/>
  <c r="Y14" i="8" s="1"/>
  <c r="AP13" i="8"/>
  <c r="AP14" i="8" s="1"/>
  <c r="AH13" i="8"/>
  <c r="AH14" i="8" s="1"/>
  <c r="L13" i="8"/>
  <c r="L14" i="8" s="1"/>
  <c r="O13" i="8"/>
  <c r="O14" i="8" s="1"/>
  <c r="X13" i="8"/>
  <c r="X14" i="8" s="1"/>
  <c r="AK13" i="8"/>
  <c r="AK14" i="8" s="1"/>
  <c r="U13" i="8"/>
  <c r="U14" i="8" s="1"/>
  <c r="K13" i="8"/>
  <c r="K14" i="8" s="1"/>
  <c r="J13" i="8"/>
  <c r="J14" i="8" s="1"/>
  <c r="Z13" i="8"/>
  <c r="Z14" i="8" s="1"/>
  <c r="AB13" i="8"/>
  <c r="AB14" i="8" s="1"/>
  <c r="AQ13" i="8"/>
  <c r="AQ14" i="8" s="1"/>
  <c r="AM13" i="8"/>
  <c r="AM14" i="8" s="1"/>
  <c r="AI13" i="8"/>
  <c r="AI14" i="8" s="1"/>
  <c r="AE13" i="8"/>
  <c r="AE14" i="8" s="1"/>
  <c r="H13" i="8"/>
  <c r="H14" i="8" s="1"/>
  <c r="F13" i="8"/>
  <c r="F14" i="8" s="1"/>
  <c r="G13" i="8"/>
  <c r="G14" i="8" s="1"/>
  <c r="AQ8" i="8"/>
  <c r="AQ15" i="8" s="1"/>
  <c r="AO8" i="8"/>
  <c r="AO15" i="8" s="1"/>
  <c r="AR8" i="8"/>
  <c r="AR15" i="8" s="1"/>
  <c r="AP8" i="8"/>
  <c r="AP15" i="8" s="1"/>
  <c r="AN8" i="8"/>
  <c r="AN15" i="8" s="1"/>
  <c r="U44" i="7" l="1"/>
  <c r="U45" i="7" s="1"/>
  <c r="X44" i="7" l="1"/>
  <c r="X45" i="7" s="1"/>
  <c r="F8" i="8"/>
  <c r="F15" i="8" s="1"/>
  <c r="AA44" i="7" l="1"/>
  <c r="AA45" i="7" s="1"/>
  <c r="G8" i="8"/>
  <c r="G15" i="8" s="1"/>
  <c r="AD44" i="7" l="1"/>
  <c r="AD45" i="7" s="1"/>
  <c r="H8" i="8"/>
  <c r="H15" i="8" s="1"/>
  <c r="AG44" i="7" l="1"/>
  <c r="AG45" i="7" s="1"/>
  <c r="I8" i="8"/>
  <c r="I15" i="8" s="1"/>
  <c r="J8" i="8" l="1"/>
  <c r="J15" i="8" s="1"/>
  <c r="AJ44" i="7" l="1"/>
  <c r="AJ45" i="7" s="1"/>
  <c r="K8" i="8"/>
  <c r="K15" i="8" s="1"/>
  <c r="L8" i="8" l="1"/>
  <c r="L15" i="8" s="1"/>
  <c r="AM44" i="7"/>
  <c r="AM45" i="7" s="1"/>
  <c r="AP44" i="7" l="1"/>
  <c r="AP45" i="7" s="1"/>
  <c r="M8" i="8"/>
  <c r="M15" i="8" s="1"/>
  <c r="AS44" i="7" l="1"/>
  <c r="AS45" i="7" s="1"/>
  <c r="N8" i="8"/>
  <c r="N15" i="8" s="1"/>
  <c r="AV44" i="7" l="1"/>
  <c r="AV45" i="7" s="1"/>
  <c r="O8" i="8"/>
  <c r="O15" i="8" s="1"/>
  <c r="P8" i="8" l="1"/>
  <c r="P15" i="8" s="1"/>
  <c r="AY44" i="7"/>
  <c r="AY45" i="7" s="1"/>
  <c r="BB44" i="7" l="1"/>
  <c r="BB45" i="7" s="1"/>
  <c r="Q8" i="8"/>
  <c r="Q15" i="8" s="1"/>
  <c r="BE44" i="7" l="1"/>
  <c r="BE45" i="7" s="1"/>
  <c r="R8" i="8"/>
  <c r="R15" i="8" s="1"/>
  <c r="BH44" i="7" l="1"/>
  <c r="BH45" i="7" s="1"/>
  <c r="S8" i="8"/>
  <c r="S15" i="8" s="1"/>
  <c r="BK44" i="7" l="1"/>
  <c r="BK45" i="7" s="1"/>
  <c r="T8" i="8"/>
  <c r="T15" i="8" s="1"/>
  <c r="BN44" i="7" l="1"/>
  <c r="BN45" i="7" s="1"/>
  <c r="U8" i="8"/>
  <c r="U15" i="8" s="1"/>
  <c r="BQ44" i="7" l="1"/>
  <c r="BQ45" i="7" s="1"/>
  <c r="V8" i="8"/>
  <c r="V15" i="8" s="1"/>
  <c r="BT44" i="7" l="1"/>
  <c r="BT45" i="7" s="1"/>
  <c r="W8" i="8"/>
  <c r="W15" i="8" s="1"/>
  <c r="BW44" i="7" l="1"/>
  <c r="BW45" i="7" s="1"/>
  <c r="X8" i="8"/>
  <c r="X15" i="8" s="1"/>
  <c r="BZ44" i="7" l="1"/>
  <c r="BZ45" i="7" s="1"/>
  <c r="Y8" i="8"/>
  <c r="Y15" i="8" s="1"/>
  <c r="CC44" i="7" l="1"/>
  <c r="CC45" i="7" s="1"/>
  <c r="Z8" i="8"/>
  <c r="Z15" i="8" s="1"/>
  <c r="CF44" i="7" l="1"/>
  <c r="CF45" i="7" s="1"/>
  <c r="AA8" i="8"/>
  <c r="AA15" i="8" s="1"/>
  <c r="CI44" i="7" l="1"/>
  <c r="CI45" i="7" s="1"/>
  <c r="AB8" i="8"/>
  <c r="AB15" i="8" s="1"/>
  <c r="CL44" i="7" l="1"/>
  <c r="CL45" i="7" s="1"/>
  <c r="AC8" i="8"/>
  <c r="AC15" i="8" s="1"/>
  <c r="AD8" i="8" l="1"/>
  <c r="AD15" i="8" s="1"/>
  <c r="CO44" i="7"/>
  <c r="CO45" i="7" s="1"/>
  <c r="AE8" i="8" l="1"/>
  <c r="AE15" i="8" s="1"/>
  <c r="CR44" i="7"/>
  <c r="CR45" i="7" s="1"/>
  <c r="CU44" i="7" l="1"/>
  <c r="CU45" i="7" s="1"/>
  <c r="AF8" i="8"/>
  <c r="AF15" i="8" s="1"/>
  <c r="CX44" i="7" l="1"/>
  <c r="CX45" i="7" s="1"/>
  <c r="AG8" i="8"/>
  <c r="AG15" i="8" s="1"/>
  <c r="DA44" i="7" l="1"/>
  <c r="DA45" i="7" s="1"/>
  <c r="AH8" i="8"/>
  <c r="AH15" i="8" s="1"/>
  <c r="DB44" i="7" l="1"/>
  <c r="DB45" i="7" s="1"/>
  <c r="DD44" i="7"/>
  <c r="DD45" i="7" s="1"/>
  <c r="AI8" i="8"/>
  <c r="AI15" i="8" s="1"/>
  <c r="DE44" i="7" l="1"/>
  <c r="DE45" i="7" s="1"/>
  <c r="DG44" i="7"/>
  <c r="DG45" i="7" s="1"/>
  <c r="AJ8" i="8"/>
  <c r="AJ15" i="8" s="1"/>
  <c r="DH44" i="7" l="1"/>
  <c r="DH45" i="7" s="1"/>
  <c r="DJ44" i="7"/>
  <c r="DJ45" i="7" s="1"/>
  <c r="AK8" i="8"/>
  <c r="AK15" i="8" s="1"/>
  <c r="DM44" i="7" l="1"/>
  <c r="DM45" i="7" s="1"/>
  <c r="AL8" i="8"/>
  <c r="AL15" i="8" s="1"/>
  <c r="DK44" i="7"/>
  <c r="DK45" i="7" s="1"/>
  <c r="DP44" i="7"/>
  <c r="DP45" i="7" s="1"/>
  <c r="DN44" i="7" l="1"/>
  <c r="DN45" i="7" s="1"/>
  <c r="AM8" i="8"/>
  <c r="AM15" i="8" s="1"/>
  <c r="DQ44" i="7"/>
  <c r="DQ45" i="7" s="1"/>
  <c r="DS44" i="7"/>
  <c r="DS45" i="7" s="1"/>
  <c r="DT44" i="7" l="1"/>
  <c r="DT45" i="7" s="1"/>
  <c r="DV44" i="7"/>
  <c r="DV45" i="7" s="1"/>
  <c r="D6" i="10" l="1"/>
  <c r="DW44" i="7"/>
  <c r="DW45" i="7" s="1"/>
  <c r="DY44" i="7"/>
  <c r="DY45" i="7" s="1"/>
  <c r="DZ44" i="7" l="1"/>
  <c r="DZ45" i="7" s="1"/>
  <c r="EC44" i="7" l="1"/>
  <c r="EC45" i="7" s="1"/>
  <c r="EB44" i="7" l="1"/>
  <c r="EB45" i="7" s="1"/>
  <c r="M44" i="7"/>
  <c r="C10" i="6" l="1"/>
  <c r="D10" i="6" s="1"/>
  <c r="EK44" i="7"/>
  <c r="M45" i="7"/>
  <c r="C17" i="10"/>
  <c r="D10" i="10" l="1"/>
  <c r="D15" i="10"/>
  <c r="D12" i="10"/>
  <c r="D14" i="10"/>
  <c r="D11" i="10"/>
  <c r="D16" i="10"/>
  <c r="D13" i="10"/>
  <c r="C23" i="10"/>
  <c r="C21" i="10"/>
  <c r="C25" i="10"/>
  <c r="C24" i="10"/>
  <c r="C22" i="10"/>
  <c r="B25" i="10"/>
  <c r="B23" i="10"/>
  <c r="B21" i="10"/>
  <c r="B24" i="10"/>
  <c r="B22" i="10"/>
  <c r="D17" i="10" l="1"/>
  <c r="C26" i="10"/>
  <c r="D21" i="10" s="1"/>
  <c r="B26" i="10"/>
  <c r="D24" i="10" l="1"/>
  <c r="D25" i="10"/>
  <c r="D23" i="10"/>
  <c r="D22" i="10"/>
  <c r="D26" i="10" l="1"/>
  <c r="K16" i="6" l="1"/>
  <c r="K14" i="6"/>
  <c r="K12" i="6"/>
  <c r="K24" i="6"/>
  <c r="K23" i="6"/>
  <c r="K19" i="6"/>
  <c r="K13" i="6"/>
  <c r="K20" i="6"/>
  <c r="K18" i="6"/>
  <c r="K17" i="6"/>
  <c r="K11" i="6"/>
  <c r="K22" i="6"/>
  <c r="K25" i="6"/>
  <c r="K15" i="6"/>
  <c r="K21" i="6"/>
  <c r="K10" i="6"/>
  <c r="L6" i="6"/>
  <c r="L10" i="6" l="1"/>
  <c r="L7" i="6"/>
  <c r="M6" i="6"/>
  <c r="K26" i="6"/>
  <c r="K27" i="6" s="1"/>
  <c r="E11" i="8" s="1"/>
  <c r="E10" i="8" s="1"/>
  <c r="L14" i="6"/>
  <c r="L22" i="6"/>
  <c r="L19" i="6"/>
  <c r="L16" i="6"/>
  <c r="L24" i="6"/>
  <c r="L17" i="6"/>
  <c r="L23" i="6"/>
  <c r="L25" i="6"/>
  <c r="L18" i="6"/>
  <c r="L11" i="6"/>
  <c r="L13" i="6"/>
  <c r="L20" i="6"/>
  <c r="L15" i="6"/>
  <c r="L21" i="6"/>
  <c r="M21" i="6" l="1"/>
  <c r="M7" i="6"/>
  <c r="N6" i="6"/>
  <c r="M16" i="6"/>
  <c r="M15" i="6"/>
  <c r="M24" i="6"/>
  <c r="M18" i="6"/>
  <c r="M10" i="6"/>
  <c r="M25" i="6"/>
  <c r="M12" i="6"/>
  <c r="M22" i="6"/>
  <c r="M13" i="6"/>
  <c r="M17" i="6"/>
  <c r="M23" i="6"/>
  <c r="M14" i="6"/>
  <c r="M20" i="6"/>
  <c r="M11" i="6"/>
  <c r="M19" i="6"/>
  <c r="L26" i="6"/>
  <c r="L27" i="6" s="1"/>
  <c r="F11" i="8" s="1"/>
  <c r="F10" i="8" s="1"/>
  <c r="N14" i="6" l="1"/>
  <c r="N7" i="6"/>
  <c r="N12" i="6"/>
  <c r="O6" i="6"/>
  <c r="N16" i="6"/>
  <c r="N24" i="6"/>
  <c r="N15" i="6"/>
  <c r="N8" i="6"/>
  <c r="N25" i="6"/>
  <c r="N20" i="6"/>
  <c r="N21" i="6"/>
  <c r="N19" i="6"/>
  <c r="N22" i="6"/>
  <c r="N17" i="6"/>
  <c r="N9" i="6"/>
  <c r="N23" i="6"/>
  <c r="N18" i="6"/>
  <c r="N13" i="6"/>
  <c r="M26" i="6"/>
  <c r="M27" i="6" s="1"/>
  <c r="G11" i="8" s="1"/>
  <c r="G10" i="8" s="1"/>
  <c r="O15" i="6" l="1"/>
  <c r="O7" i="6"/>
  <c r="O9" i="6"/>
  <c r="O13" i="6"/>
  <c r="P6" i="6"/>
  <c r="O21" i="6"/>
  <c r="O10" i="6"/>
  <c r="O20" i="6"/>
  <c r="O18" i="6"/>
  <c r="O12" i="6"/>
  <c r="O14" i="6"/>
  <c r="O19" i="6"/>
  <c r="O25" i="6"/>
  <c r="O11" i="6"/>
  <c r="O17" i="6"/>
  <c r="O24" i="6"/>
  <c r="O8" i="6"/>
  <c r="O22" i="6"/>
  <c r="O23" i="6"/>
  <c r="O16" i="6"/>
  <c r="N26" i="6"/>
  <c r="N27" i="6" s="1"/>
  <c r="H11" i="8" s="1"/>
  <c r="H10" i="8" s="1"/>
  <c r="P20" i="6"/>
  <c r="P14" i="6"/>
  <c r="P15" i="6" l="1"/>
  <c r="P7" i="6"/>
  <c r="P21" i="6"/>
  <c r="P22" i="6"/>
  <c r="P11" i="6"/>
  <c r="P16" i="6"/>
  <c r="P10" i="6"/>
  <c r="P18" i="6"/>
  <c r="P9" i="6"/>
  <c r="P25" i="6"/>
  <c r="Q6" i="6"/>
  <c r="Q17" i="6" s="1"/>
  <c r="P12" i="6"/>
  <c r="P13" i="6"/>
  <c r="P23" i="6"/>
  <c r="P8" i="6"/>
  <c r="P24" i="6"/>
  <c r="P17" i="6"/>
  <c r="P19" i="6"/>
  <c r="O26" i="6"/>
  <c r="O27" i="6" s="1"/>
  <c r="I11" i="8" s="1"/>
  <c r="I10" i="8" s="1"/>
  <c r="Q21" i="6"/>
  <c r="R6" i="6"/>
  <c r="Q16" i="6" l="1"/>
  <c r="R7" i="6"/>
  <c r="R9" i="6"/>
  <c r="Q12" i="6"/>
  <c r="Q7" i="6"/>
  <c r="Q8" i="6"/>
  <c r="Q23" i="6"/>
  <c r="Q14" i="6"/>
  <c r="Q25" i="6"/>
  <c r="Q22" i="6"/>
  <c r="Q19" i="6"/>
  <c r="Q15" i="6"/>
  <c r="Q18" i="6"/>
  <c r="Q10" i="6"/>
  <c r="Q24" i="6"/>
  <c r="P26" i="6"/>
  <c r="P27" i="6" s="1"/>
  <c r="J11" i="8" s="1"/>
  <c r="J10" i="8" s="1"/>
  <c r="Q20" i="6"/>
  <c r="Q13" i="6"/>
  <c r="Q11" i="6"/>
  <c r="Q9" i="6"/>
  <c r="R24" i="6"/>
  <c r="R25" i="6"/>
  <c r="R23" i="6"/>
  <c r="R10" i="6"/>
  <c r="R20" i="6"/>
  <c r="R13" i="6"/>
  <c r="R12" i="6"/>
  <c r="R14" i="6"/>
  <c r="R19" i="6"/>
  <c r="R21" i="6"/>
  <c r="R22" i="6"/>
  <c r="R11" i="6"/>
  <c r="R17" i="6"/>
  <c r="R18" i="6"/>
  <c r="R15" i="6"/>
  <c r="R16" i="6"/>
  <c r="S6" i="6"/>
  <c r="S7" i="6" l="1"/>
  <c r="S9" i="6"/>
  <c r="Q26" i="6"/>
  <c r="Q27" i="6" s="1"/>
  <c r="K11" i="8" s="1"/>
  <c r="K10" i="8" s="1"/>
  <c r="S11" i="6"/>
  <c r="S20" i="6"/>
  <c r="S21" i="6"/>
  <c r="S23" i="6"/>
  <c r="S17" i="6"/>
  <c r="S12" i="6"/>
  <c r="S24" i="6"/>
  <c r="S22" i="6"/>
  <c r="S10" i="6"/>
  <c r="S16" i="6"/>
  <c r="S13" i="6"/>
  <c r="S14" i="6"/>
  <c r="S19" i="6"/>
  <c r="S25" i="6"/>
  <c r="S15" i="6"/>
  <c r="S18" i="6"/>
  <c r="T6" i="6"/>
  <c r="R26" i="6"/>
  <c r="T7" i="6" l="1"/>
  <c r="T9" i="6"/>
  <c r="R27" i="6"/>
  <c r="L11" i="8" s="1"/>
  <c r="L10" i="8" s="1"/>
  <c r="T19" i="6"/>
  <c r="T18" i="6"/>
  <c r="T13" i="6"/>
  <c r="T11" i="6"/>
  <c r="T21" i="6"/>
  <c r="T22" i="6"/>
  <c r="T24" i="6"/>
  <c r="T25" i="6"/>
  <c r="T23" i="6"/>
  <c r="T17" i="6"/>
  <c r="T14" i="6"/>
  <c r="T20" i="6"/>
  <c r="T10" i="6"/>
  <c r="T16" i="6"/>
  <c r="T12" i="6"/>
  <c r="T15" i="6"/>
  <c r="U6" i="6"/>
  <c r="U7" i="6" s="1"/>
  <c r="S26" i="6"/>
  <c r="S27" i="6" l="1"/>
  <c r="M11" i="8" s="1"/>
  <c r="M10" i="8" s="1"/>
  <c r="T26" i="6"/>
  <c r="U23" i="6"/>
  <c r="U13" i="6"/>
  <c r="U19" i="6"/>
  <c r="U17" i="6"/>
  <c r="U11" i="6"/>
  <c r="U24" i="6"/>
  <c r="U18" i="6"/>
  <c r="U12" i="6"/>
  <c r="U25" i="6"/>
  <c r="U20" i="6"/>
  <c r="U15" i="6"/>
  <c r="U10" i="6"/>
  <c r="U21" i="6"/>
  <c r="U14" i="6"/>
  <c r="U22" i="6"/>
  <c r="U16" i="6"/>
  <c r="V6" i="6"/>
  <c r="V7" i="6" s="1"/>
  <c r="T27" i="6" l="1"/>
  <c r="N11" i="8" s="1"/>
  <c r="N10" i="8" s="1"/>
  <c r="V12" i="6"/>
  <c r="V25" i="6"/>
  <c r="V14" i="6"/>
  <c r="V23" i="6"/>
  <c r="V16" i="6"/>
  <c r="V18" i="6"/>
  <c r="V21" i="6"/>
  <c r="V17" i="6"/>
  <c r="V24" i="6"/>
  <c r="V13" i="6"/>
  <c r="V11" i="6"/>
  <c r="V20" i="6"/>
  <c r="V22" i="6"/>
  <c r="V19" i="6"/>
  <c r="V10" i="6"/>
  <c r="V15" i="6"/>
  <c r="W6" i="6"/>
  <c r="W7" i="6" s="1"/>
  <c r="U26" i="6"/>
  <c r="U27" i="6" l="1"/>
  <c r="O11" i="8" s="1"/>
  <c r="O10" i="8" s="1"/>
  <c r="V26" i="6"/>
  <c r="W24" i="6"/>
  <c r="W16" i="6"/>
  <c r="W23" i="6"/>
  <c r="W20" i="6"/>
  <c r="W17" i="6"/>
  <c r="W11" i="6"/>
  <c r="W9" i="6"/>
  <c r="W22" i="6"/>
  <c r="W25" i="6"/>
  <c r="W13" i="6"/>
  <c r="W10" i="6"/>
  <c r="W15" i="6"/>
  <c r="W14" i="6"/>
  <c r="W21" i="6"/>
  <c r="W12" i="6"/>
  <c r="W18" i="6"/>
  <c r="W19" i="6"/>
  <c r="X6" i="6"/>
  <c r="X7" i="6" s="1"/>
  <c r="W8" i="6"/>
  <c r="V27" i="6" l="1"/>
  <c r="P11" i="8" s="1"/>
  <c r="P10" i="8" s="1"/>
  <c r="X15" i="6"/>
  <c r="X20" i="6"/>
  <c r="X23" i="6"/>
  <c r="X16" i="6"/>
  <c r="X22" i="6"/>
  <c r="X9" i="6"/>
  <c r="X10" i="6"/>
  <c r="X21" i="6"/>
  <c r="X12" i="6"/>
  <c r="X24" i="6"/>
  <c r="X17" i="6"/>
  <c r="X14" i="6"/>
  <c r="X18" i="6"/>
  <c r="X13" i="6"/>
  <c r="X25" i="6"/>
  <c r="X11" i="6"/>
  <c r="X19" i="6"/>
  <c r="X8" i="6"/>
  <c r="Y6" i="6"/>
  <c r="Y7" i="6" s="1"/>
  <c r="W26" i="6"/>
  <c r="W27" i="6" s="1"/>
  <c r="Q11" i="8" s="1"/>
  <c r="Q10" i="8" s="1"/>
  <c r="X26" i="6" l="1"/>
  <c r="X27" i="6" s="1"/>
  <c r="R11" i="8" s="1"/>
  <c r="R10" i="8" s="1"/>
  <c r="Y10" i="6"/>
  <c r="Y20" i="6"/>
  <c r="Y9" i="6"/>
  <c r="Y11" i="6"/>
  <c r="Y21" i="6"/>
  <c r="Y18" i="6"/>
  <c r="Y13" i="6"/>
  <c r="Y14" i="6"/>
  <c r="Y16" i="6"/>
  <c r="Y23" i="6"/>
  <c r="Y17" i="6"/>
  <c r="Y12" i="6"/>
  <c r="Y25" i="6"/>
  <c r="Y19" i="6"/>
  <c r="Y15" i="6"/>
  <c r="Y22" i="6"/>
  <c r="Y24" i="6"/>
  <c r="Z6" i="6"/>
  <c r="Z7" i="6" s="1"/>
  <c r="Y26" i="6" l="1"/>
  <c r="Y27" i="6" s="1"/>
  <c r="S11" i="8" s="1"/>
  <c r="S10" i="8" s="1"/>
  <c r="Z10" i="6"/>
  <c r="Z14" i="6"/>
  <c r="Z23" i="6"/>
  <c r="Z19" i="6"/>
  <c r="Z24" i="6"/>
  <c r="Z20" i="6"/>
  <c r="Z11" i="6"/>
  <c r="Z21" i="6"/>
  <c r="Z12" i="6"/>
  <c r="Z15" i="6"/>
  <c r="Z9" i="6"/>
  <c r="Z16" i="6"/>
  <c r="Z22" i="6"/>
  <c r="Z18" i="6"/>
  <c r="Z25" i="6"/>
  <c r="Z17" i="6"/>
  <c r="Z13" i="6"/>
  <c r="AA6" i="6"/>
  <c r="AA7" i="6" s="1"/>
  <c r="Z26" i="6" l="1"/>
  <c r="Z27" i="6" s="1"/>
  <c r="T11" i="8" s="1"/>
  <c r="T10" i="8" s="1"/>
  <c r="AA17" i="6"/>
  <c r="AA25" i="6"/>
  <c r="AA21" i="6"/>
  <c r="AA19" i="6"/>
  <c r="AA12" i="6"/>
  <c r="AA11" i="6"/>
  <c r="AA20" i="6"/>
  <c r="AA16" i="6"/>
  <c r="AA22" i="6"/>
  <c r="AA9" i="6"/>
  <c r="AA18" i="6"/>
  <c r="AA13" i="6"/>
  <c r="AA15" i="6"/>
  <c r="AA24" i="6"/>
  <c r="AA14" i="6"/>
  <c r="AA10" i="6"/>
  <c r="AA23" i="6"/>
  <c r="AB6" i="6"/>
  <c r="AB7" i="6" s="1"/>
  <c r="AB19" i="6" l="1"/>
  <c r="AB12" i="6"/>
  <c r="AB24" i="6"/>
  <c r="AB18" i="6"/>
  <c r="AB17" i="6"/>
  <c r="AB14" i="6"/>
  <c r="AB9" i="6"/>
  <c r="AB25" i="6"/>
  <c r="AB23" i="6"/>
  <c r="AB22" i="6"/>
  <c r="AB21" i="6"/>
  <c r="AB11" i="6"/>
  <c r="AB15" i="6"/>
  <c r="AB10" i="6"/>
  <c r="AB20" i="6"/>
  <c r="AB13" i="6"/>
  <c r="AB16" i="6"/>
  <c r="AB8" i="6"/>
  <c r="AC6" i="6"/>
  <c r="AC7" i="6" s="1"/>
  <c r="AA26" i="6"/>
  <c r="AA27" i="6" s="1"/>
  <c r="U11" i="8" s="1"/>
  <c r="U10" i="8" s="1"/>
  <c r="AC15" i="6" l="1"/>
  <c r="AC14" i="6"/>
  <c r="AC13" i="6"/>
  <c r="AC20" i="6"/>
  <c r="AC9" i="6"/>
  <c r="AC19" i="6"/>
  <c r="AC23" i="6"/>
  <c r="AC12" i="6"/>
  <c r="AC25" i="6"/>
  <c r="AC22" i="6"/>
  <c r="AC24" i="6"/>
  <c r="AC17" i="6"/>
  <c r="AC21" i="6"/>
  <c r="AC18" i="6"/>
  <c r="AC11" i="6"/>
  <c r="AC16" i="6"/>
  <c r="AC10" i="6"/>
  <c r="AD6" i="6"/>
  <c r="AD7" i="6" s="1"/>
  <c r="AC8" i="6"/>
  <c r="AB26" i="6"/>
  <c r="AB27" i="6" s="1"/>
  <c r="V11" i="8" s="1"/>
  <c r="V10" i="8" s="1"/>
  <c r="AD17" i="6" l="1"/>
  <c r="AD20" i="6"/>
  <c r="AD21" i="6"/>
  <c r="AD11" i="6"/>
  <c r="AD18" i="6"/>
  <c r="AD24" i="6"/>
  <c r="AD25" i="6"/>
  <c r="AD16" i="6"/>
  <c r="AD12" i="6"/>
  <c r="AD14" i="6"/>
  <c r="AD22" i="6"/>
  <c r="AD19" i="6"/>
  <c r="AD15" i="6"/>
  <c r="AD13" i="6"/>
  <c r="AD23" i="6"/>
  <c r="AD10" i="6"/>
  <c r="AD9" i="6"/>
  <c r="AD8" i="6"/>
  <c r="AE6" i="6"/>
  <c r="AE7" i="6" s="1"/>
  <c r="AC26" i="6"/>
  <c r="AC27" i="6" s="1"/>
  <c r="W11" i="8" s="1"/>
  <c r="W10" i="8" s="1"/>
  <c r="AD26" i="6" l="1"/>
  <c r="AD27" i="6" s="1"/>
  <c r="X11" i="8" s="1"/>
  <c r="X10" i="8" s="1"/>
  <c r="AE18" i="6"/>
  <c r="AE11" i="6"/>
  <c r="AE25" i="6"/>
  <c r="AE15" i="6"/>
  <c r="AE12" i="6"/>
  <c r="AE16" i="6"/>
  <c r="AE20" i="6"/>
  <c r="AE24" i="6"/>
  <c r="AE23" i="6"/>
  <c r="AE21" i="6"/>
  <c r="AE14" i="6"/>
  <c r="AE22" i="6"/>
  <c r="AE13" i="6"/>
  <c r="AE8" i="6"/>
  <c r="AF6" i="6"/>
  <c r="AF7" i="6" s="1"/>
  <c r="AE19" i="6"/>
  <c r="AE10" i="6"/>
  <c r="AE17" i="6"/>
  <c r="AE9" i="6"/>
  <c r="AE26" i="6" l="1"/>
  <c r="AE27" i="6" s="1"/>
  <c r="Y11" i="8" s="1"/>
  <c r="Y10" i="8" s="1"/>
  <c r="AF21" i="6"/>
  <c r="AF23" i="6"/>
  <c r="AF20" i="6"/>
  <c r="AF12" i="6"/>
  <c r="AF19" i="6"/>
  <c r="AF17" i="6"/>
  <c r="AF16" i="6"/>
  <c r="AF24" i="6"/>
  <c r="AF13" i="6"/>
  <c r="AF18" i="6"/>
  <c r="AF11" i="6"/>
  <c r="AF15" i="6"/>
  <c r="AF10" i="6"/>
  <c r="AF25" i="6"/>
  <c r="AF22" i="6"/>
  <c r="AF9" i="6"/>
  <c r="AF14" i="6"/>
  <c r="AG6" i="6"/>
  <c r="AG7" i="6" s="1"/>
  <c r="AF26" i="6" l="1"/>
  <c r="AF27" i="6" s="1"/>
  <c r="Z11" i="8" s="1"/>
  <c r="Z10" i="8" s="1"/>
  <c r="AG10" i="6"/>
  <c r="AG9" i="6"/>
  <c r="AG20" i="6"/>
  <c r="AG22" i="6"/>
  <c r="AG24" i="6"/>
  <c r="AG12" i="6"/>
  <c r="AG23" i="6"/>
  <c r="AG15" i="6"/>
  <c r="AG21" i="6"/>
  <c r="AG14" i="6"/>
  <c r="AG13" i="6"/>
  <c r="AG19" i="6"/>
  <c r="AG25" i="6"/>
  <c r="AG11" i="6"/>
  <c r="AG17" i="6"/>
  <c r="AG16" i="6"/>
  <c r="AH6" i="6"/>
  <c r="AH7" i="6" s="1"/>
  <c r="AG18" i="6"/>
  <c r="AG26" i="6" l="1"/>
  <c r="AG27" i="6" s="1"/>
  <c r="AA11" i="8" s="1"/>
  <c r="AA10" i="8" s="1"/>
  <c r="AH23" i="6"/>
  <c r="AH25" i="6"/>
  <c r="AH15" i="6"/>
  <c r="AH20" i="6"/>
  <c r="AH14" i="6"/>
  <c r="AH9" i="6"/>
  <c r="AH13" i="6"/>
  <c r="AH19" i="6"/>
  <c r="AH24" i="6"/>
  <c r="AH22" i="6"/>
  <c r="AH11" i="6"/>
  <c r="AH10" i="6"/>
  <c r="AH21" i="6"/>
  <c r="AH16" i="6"/>
  <c r="AH18" i="6"/>
  <c r="AH12" i="6"/>
  <c r="AH17" i="6"/>
  <c r="AI6" i="6"/>
  <c r="AI7" i="6" s="1"/>
  <c r="AI16" i="6" l="1"/>
  <c r="AI24" i="6"/>
  <c r="AI11" i="6"/>
  <c r="AI14" i="6"/>
  <c r="AI22" i="6"/>
  <c r="AI23" i="6"/>
  <c r="AI12" i="6"/>
  <c r="AI13" i="6"/>
  <c r="AI21" i="6"/>
  <c r="AI18" i="6"/>
  <c r="AI19" i="6"/>
  <c r="AJ6" i="6"/>
  <c r="AJ7" i="6" s="1"/>
  <c r="AI15" i="6"/>
  <c r="AI17" i="6"/>
  <c r="AI10" i="6"/>
  <c r="AI9" i="6"/>
  <c r="AI20" i="6"/>
  <c r="AI8" i="6"/>
  <c r="AI25" i="6"/>
  <c r="AH26" i="6"/>
  <c r="AH27" i="6" s="1"/>
  <c r="AB11" i="8" s="1"/>
  <c r="AB10" i="8" s="1"/>
  <c r="AJ13" i="6" l="1"/>
  <c r="AJ11" i="6"/>
  <c r="AJ19" i="6"/>
  <c r="AJ15" i="6"/>
  <c r="AJ9" i="6"/>
  <c r="AJ16" i="6"/>
  <c r="AJ24" i="6"/>
  <c r="AJ25" i="6"/>
  <c r="AJ17" i="6"/>
  <c r="AJ22" i="6"/>
  <c r="AJ14" i="6"/>
  <c r="AJ12" i="6"/>
  <c r="AJ8" i="6"/>
  <c r="AJ23" i="6"/>
  <c r="AJ20" i="6"/>
  <c r="AJ21" i="6"/>
  <c r="AJ10" i="6"/>
  <c r="AJ18" i="6"/>
  <c r="AK6" i="6"/>
  <c r="AK7" i="6" s="1"/>
  <c r="AI26" i="6"/>
  <c r="AI27" i="6" s="1"/>
  <c r="AC11" i="8" s="1"/>
  <c r="AC10" i="8" s="1"/>
  <c r="AJ26" i="6" l="1"/>
  <c r="AJ27" i="6" s="1"/>
  <c r="AD11" i="8" s="1"/>
  <c r="AD10" i="8" s="1"/>
  <c r="AK16" i="6"/>
  <c r="AK24" i="6"/>
  <c r="AK25" i="6"/>
  <c r="AK22" i="6"/>
  <c r="AK18" i="6"/>
  <c r="AK15" i="6"/>
  <c r="AK10" i="6"/>
  <c r="AK21" i="6"/>
  <c r="AK17" i="6"/>
  <c r="AK19" i="6"/>
  <c r="AK8" i="6"/>
  <c r="AK23" i="6"/>
  <c r="AK9" i="6"/>
  <c r="AK12" i="6"/>
  <c r="AK20" i="6"/>
  <c r="AL6" i="6"/>
  <c r="AL7" i="6" s="1"/>
  <c r="AK11" i="6"/>
  <c r="AK13" i="6"/>
  <c r="AK14" i="6"/>
  <c r="AL23" i="6" l="1"/>
  <c r="AL24" i="6"/>
  <c r="AL16" i="6"/>
  <c r="AL14" i="6"/>
  <c r="AL10" i="6"/>
  <c r="AL20" i="6"/>
  <c r="AL13" i="6"/>
  <c r="AL17" i="6"/>
  <c r="AL9" i="6"/>
  <c r="AL15" i="6"/>
  <c r="AL19" i="6"/>
  <c r="AL21" i="6"/>
  <c r="AL12" i="6"/>
  <c r="AL18" i="6"/>
  <c r="AL25" i="6"/>
  <c r="AL8" i="6"/>
  <c r="AL22" i="6"/>
  <c r="AL11" i="6"/>
  <c r="AM6" i="6"/>
  <c r="AM7" i="6" s="1"/>
  <c r="AK26" i="6"/>
  <c r="AK27" i="6" s="1"/>
  <c r="AE11" i="8" s="1"/>
  <c r="AE10" i="8" s="1"/>
  <c r="AM23" i="6" l="1"/>
  <c r="AM13" i="6"/>
  <c r="AM19" i="6"/>
  <c r="AM20" i="6"/>
  <c r="AM24" i="6"/>
  <c r="AM12" i="6"/>
  <c r="AM18" i="6"/>
  <c r="AM17" i="6"/>
  <c r="AM11" i="6"/>
  <c r="AM10" i="6"/>
  <c r="AN6" i="6"/>
  <c r="AN7" i="6" s="1"/>
  <c r="AM9" i="6"/>
  <c r="AM22" i="6"/>
  <c r="AM14" i="6"/>
  <c r="AM15" i="6"/>
  <c r="AM21" i="6"/>
  <c r="AM8" i="6"/>
  <c r="AM16" i="6"/>
  <c r="AM25" i="6"/>
  <c r="AL26" i="6"/>
  <c r="AL27" i="6" s="1"/>
  <c r="AF11" i="8" s="1"/>
  <c r="AF10" i="8" s="1"/>
  <c r="AN22" i="6" l="1"/>
  <c r="AN19" i="6"/>
  <c r="AN15" i="6"/>
  <c r="AN25" i="6"/>
  <c r="AN12" i="6"/>
  <c r="AN14" i="6"/>
  <c r="AN23" i="6"/>
  <c r="AN16" i="6"/>
  <c r="AN24" i="6"/>
  <c r="AN20" i="6"/>
  <c r="AN13" i="6"/>
  <c r="AN8" i="6"/>
  <c r="AN10" i="6"/>
  <c r="AN9" i="6"/>
  <c r="AN21" i="6"/>
  <c r="AN11" i="6"/>
  <c r="AN17" i="6"/>
  <c r="AN18" i="6"/>
  <c r="AO6" i="6"/>
  <c r="AO7" i="6" s="1"/>
  <c r="AM26" i="6"/>
  <c r="AM27" i="6" s="1"/>
  <c r="AG11" i="8" s="1"/>
  <c r="AG10" i="8" s="1"/>
  <c r="AN26" i="6" l="1"/>
  <c r="AN27" i="6" s="1"/>
  <c r="AH11" i="8" s="1"/>
  <c r="AH10" i="8" s="1"/>
  <c r="AO17" i="6"/>
  <c r="AO16" i="6"/>
  <c r="AO9" i="6"/>
  <c r="AO22" i="6"/>
  <c r="AO18" i="6"/>
  <c r="AO14" i="6"/>
  <c r="AO25" i="6"/>
  <c r="AO23" i="6"/>
  <c r="AO13" i="6"/>
  <c r="AO24" i="6"/>
  <c r="AO11" i="6"/>
  <c r="AO12" i="6"/>
  <c r="AO19" i="6"/>
  <c r="AO8" i="6"/>
  <c r="AO21" i="6"/>
  <c r="AO15" i="6"/>
  <c r="AP6" i="6"/>
  <c r="AP7" i="6" s="1"/>
  <c r="AO10" i="6"/>
  <c r="AO20" i="6"/>
  <c r="AO26" i="6" l="1"/>
  <c r="AO27" i="6" s="1"/>
  <c r="AI11" i="8" s="1"/>
  <c r="AI10" i="8" s="1"/>
  <c r="AP14" i="6"/>
  <c r="AP15" i="6"/>
  <c r="AP10" i="6"/>
  <c r="AP17" i="6"/>
  <c r="AP11" i="6"/>
  <c r="AP13" i="6"/>
  <c r="AP24" i="6"/>
  <c r="AP16" i="6"/>
  <c r="AP18" i="6"/>
  <c r="AP23" i="6"/>
  <c r="AP19" i="6"/>
  <c r="AP20" i="6"/>
  <c r="AP21" i="6"/>
  <c r="AP8" i="6"/>
  <c r="AP9" i="6"/>
  <c r="AP25" i="6"/>
  <c r="AP22" i="6"/>
  <c r="AP12" i="6"/>
  <c r="AQ6" i="6"/>
  <c r="AQ7" i="6" s="1"/>
  <c r="AQ19" i="6" l="1"/>
  <c r="AQ10" i="6"/>
  <c r="AQ23" i="6"/>
  <c r="AQ12" i="6"/>
  <c r="AQ21" i="6"/>
  <c r="AQ13" i="6"/>
  <c r="AQ11" i="6"/>
  <c r="AQ22" i="6"/>
  <c r="AQ9" i="6"/>
  <c r="AQ14" i="6"/>
  <c r="AR6" i="6"/>
  <c r="AR7" i="6" s="1"/>
  <c r="AQ18" i="6"/>
  <c r="AQ24" i="6"/>
  <c r="AQ8" i="6"/>
  <c r="AQ16" i="6"/>
  <c r="AQ20" i="6"/>
  <c r="AQ25" i="6"/>
  <c r="AQ17" i="6"/>
  <c r="AQ15" i="6"/>
  <c r="AP26" i="6"/>
  <c r="AP27" i="6" s="1"/>
  <c r="AJ11" i="8" s="1"/>
  <c r="AJ10" i="8" s="1"/>
  <c r="AR22" i="6" l="1"/>
  <c r="AR25" i="6"/>
  <c r="AR23" i="6"/>
  <c r="AR17" i="6"/>
  <c r="AR10" i="6"/>
  <c r="AR16" i="6"/>
  <c r="AR15" i="6"/>
  <c r="AR11" i="6"/>
  <c r="AR20" i="6"/>
  <c r="AR13" i="6"/>
  <c r="AR18" i="6"/>
  <c r="AR12" i="6"/>
  <c r="AR9" i="6"/>
  <c r="AR24" i="6"/>
  <c r="AR19" i="6"/>
  <c r="AR8" i="6"/>
  <c r="AR21" i="6"/>
  <c r="AR14" i="6"/>
  <c r="AS6" i="6"/>
  <c r="AS7" i="6" s="1"/>
  <c r="AQ26" i="6"/>
  <c r="AQ27" i="6" s="1"/>
  <c r="AK11" i="8" s="1"/>
  <c r="AK10" i="8" s="1"/>
  <c r="AR26" i="6" l="1"/>
  <c r="AR27" i="6" s="1"/>
  <c r="AL11" i="8" s="1"/>
  <c r="AL10" i="8" s="1"/>
  <c r="AS9" i="6"/>
  <c r="AS15" i="6"/>
  <c r="AS14" i="6"/>
  <c r="AS11" i="6"/>
  <c r="AS10" i="6"/>
  <c r="AS25" i="6"/>
  <c r="AS24" i="6"/>
  <c r="AS17" i="6"/>
  <c r="AS23" i="6"/>
  <c r="AS16" i="6"/>
  <c r="AS21" i="6"/>
  <c r="AS13" i="6"/>
  <c r="AS8" i="6"/>
  <c r="AS22" i="6"/>
  <c r="AS19" i="6"/>
  <c r="AS20" i="6"/>
  <c r="AT6" i="6"/>
  <c r="AT7" i="6" s="1"/>
  <c r="AS12" i="6"/>
  <c r="AS18" i="6"/>
  <c r="AS26" i="6" l="1"/>
  <c r="AS27" i="6" s="1"/>
  <c r="AM11" i="8" s="1"/>
  <c r="AM10" i="8" s="1"/>
  <c r="AT19" i="6"/>
  <c r="AT9" i="6"/>
  <c r="AT15" i="6"/>
  <c r="AT13" i="6"/>
  <c r="AT10" i="6"/>
  <c r="AT12" i="6"/>
  <c r="AT25" i="6"/>
  <c r="AT24" i="6"/>
  <c r="AT17" i="6"/>
  <c r="AT23" i="6"/>
  <c r="AT20" i="6"/>
  <c r="AT22" i="6"/>
  <c r="AT16" i="6"/>
  <c r="AT14" i="6"/>
  <c r="AT21" i="6"/>
  <c r="AT11" i="6"/>
  <c r="AT18" i="6"/>
  <c r="AT8" i="6"/>
  <c r="AU6" i="6"/>
  <c r="AU10" i="6" l="1"/>
  <c r="AU7" i="6"/>
  <c r="AT26" i="6"/>
  <c r="AT27" i="6" s="1"/>
  <c r="AN11" i="8" s="1"/>
  <c r="AN10" i="8" s="1"/>
  <c r="AU18" i="6"/>
  <c r="AU17" i="6"/>
  <c r="AU9" i="6"/>
  <c r="AU11" i="6"/>
  <c r="AU19" i="6"/>
  <c r="AU16" i="6"/>
  <c r="AU13" i="6"/>
  <c r="AU22" i="6"/>
  <c r="AU12" i="6"/>
  <c r="AV6" i="6"/>
  <c r="AV7" i="6" s="1"/>
  <c r="AU8" i="6"/>
  <c r="AU21" i="6"/>
  <c r="AU15" i="6"/>
  <c r="AU20" i="6"/>
  <c r="AU24" i="6"/>
  <c r="AU23" i="6"/>
  <c r="AU14" i="6"/>
  <c r="AU25" i="6"/>
  <c r="AV25" i="6" l="1"/>
  <c r="AV24" i="6"/>
  <c r="AV11" i="6"/>
  <c r="AV10" i="6"/>
  <c r="AV21" i="6"/>
  <c r="AV9" i="6"/>
  <c r="AV20" i="6"/>
  <c r="AV22" i="6"/>
  <c r="AV18" i="6"/>
  <c r="AV19" i="6"/>
  <c r="AV16" i="6"/>
  <c r="AV23" i="6"/>
  <c r="AV17" i="6"/>
  <c r="AV8" i="6"/>
  <c r="AV14" i="6"/>
  <c r="AV15" i="6"/>
  <c r="AV13" i="6"/>
  <c r="AV12" i="6"/>
  <c r="AW6" i="6"/>
  <c r="AW7" i="6" s="1"/>
  <c r="AU26" i="6"/>
  <c r="AU27" i="6" s="1"/>
  <c r="AO11" i="8" s="1"/>
  <c r="AO10" i="8" s="1"/>
  <c r="AV26" i="6" l="1"/>
  <c r="AV27" i="6" s="1"/>
  <c r="AP11" i="8" s="1"/>
  <c r="AP10" i="8" s="1"/>
  <c r="AW20" i="6"/>
  <c r="AW22" i="6"/>
  <c r="AW13" i="6"/>
  <c r="AW21" i="6"/>
  <c r="AW8" i="6"/>
  <c r="AW25" i="6"/>
  <c r="AW11" i="6"/>
  <c r="AW9" i="6"/>
  <c r="AW16" i="6"/>
  <c r="AW17" i="6"/>
  <c r="AW15" i="6"/>
  <c r="AW10" i="6"/>
  <c r="AW12" i="6"/>
  <c r="AW14" i="6"/>
  <c r="AX6" i="6"/>
  <c r="AX7" i="6" s="1"/>
  <c r="AW18" i="6"/>
  <c r="AW24" i="6"/>
  <c r="AW19" i="6"/>
  <c r="AW23" i="6"/>
  <c r="AX11" i="6" l="1"/>
  <c r="AY11" i="6" s="1"/>
  <c r="BE11" i="6" s="1"/>
  <c r="AX15" i="6"/>
  <c r="AY15" i="6" s="1"/>
  <c r="BE15" i="6" s="1"/>
  <c r="AX10" i="6"/>
  <c r="AY10" i="6" s="1"/>
  <c r="BE10" i="6" s="1"/>
  <c r="AX12" i="6"/>
  <c r="AY12" i="6" s="1"/>
  <c r="BE12" i="6" s="1"/>
  <c r="AX20" i="6"/>
  <c r="AY20" i="6" s="1"/>
  <c r="BE20" i="6" s="1"/>
  <c r="AX24" i="6"/>
  <c r="AY24" i="6" s="1"/>
  <c r="BE24" i="6" s="1"/>
  <c r="AX16" i="6"/>
  <c r="AX17" i="6"/>
  <c r="AY17" i="6" s="1"/>
  <c r="BE17" i="6" s="1"/>
  <c r="AX18" i="6"/>
  <c r="AY18" i="6" s="1"/>
  <c r="BE18" i="6" s="1"/>
  <c r="AX21" i="6"/>
  <c r="AY21" i="6" s="1"/>
  <c r="BE21" i="6" s="1"/>
  <c r="AX22" i="6"/>
  <c r="AY22" i="6" s="1"/>
  <c r="BE22" i="6" s="1"/>
  <c r="AX23" i="6"/>
  <c r="AY23" i="6" s="1"/>
  <c r="BE23" i="6" s="1"/>
  <c r="AX9" i="6"/>
  <c r="AY9" i="6" s="1"/>
  <c r="AX13" i="6"/>
  <c r="AY13" i="6" s="1"/>
  <c r="BE13" i="6" s="1"/>
  <c r="AX14" i="6"/>
  <c r="AY14" i="6" s="1"/>
  <c r="BE14" i="6" s="1"/>
  <c r="AX8" i="6"/>
  <c r="AX19" i="6"/>
  <c r="AY19" i="6" s="1"/>
  <c r="BE19" i="6" s="1"/>
  <c r="AX25" i="6"/>
  <c r="AY25" i="6" s="1"/>
  <c r="BE25" i="6" s="1"/>
  <c r="AW26" i="6"/>
  <c r="AW27" i="6" s="1"/>
  <c r="AQ11" i="8" s="1"/>
  <c r="AQ10" i="8" s="1"/>
  <c r="BE9" i="6" l="1"/>
  <c r="BF9" i="6"/>
  <c r="BG9" i="6" s="1"/>
  <c r="BF23" i="6"/>
  <c r="BG23" i="6" s="1"/>
  <c r="BF17" i="6"/>
  <c r="BG17" i="6" s="1"/>
  <c r="BF12" i="6"/>
  <c r="BG12" i="6" s="1"/>
  <c r="BF14" i="6"/>
  <c r="BG14" i="6" s="1"/>
  <c r="BF22" i="6"/>
  <c r="BG22" i="6" s="1"/>
  <c r="BF10" i="6"/>
  <c r="BG10" i="6" s="1"/>
  <c r="BF25" i="6"/>
  <c r="BG25" i="6" s="1"/>
  <c r="BF13" i="6"/>
  <c r="BG13" i="6" s="1"/>
  <c r="BF21" i="6"/>
  <c r="BG21" i="6" s="1"/>
  <c r="BF24" i="6"/>
  <c r="BG24" i="6" s="1"/>
  <c r="BF19" i="6"/>
  <c r="BG19" i="6" s="1"/>
  <c r="BF18" i="6"/>
  <c r="BG18" i="6" s="1"/>
  <c r="BF20" i="6"/>
  <c r="BG20" i="6" s="1"/>
  <c r="BF11" i="6"/>
  <c r="BG11" i="6" s="1"/>
  <c r="AX26" i="6"/>
  <c r="AX27" i="6" s="1"/>
  <c r="AR11" i="8" s="1"/>
  <c r="AR10" i="8" s="1"/>
  <c r="AY8" i="6"/>
  <c r="C9" i="6" s="1"/>
  <c r="D9" i="6" s="1"/>
  <c r="BF8" i="6" l="1"/>
  <c r="BG8" i="6" s="1"/>
  <c r="AY26" i="6"/>
  <c r="BE8" i="6"/>
  <c r="BE26" i="6" s="1"/>
  <c r="I15" i="6" l="1"/>
  <c r="C11" i="6"/>
  <c r="BF15" i="6"/>
  <c r="BG15" i="6" s="1"/>
  <c r="D11" i="6" l="1"/>
  <c r="C12" i="6"/>
  <c r="D12" i="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A13" authorId="0" shapeId="0" xr:uid="{00000000-0006-0000-0500-000001000000}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Current Spent / Number of Days</t>
        </r>
      </text>
    </comment>
    <comment ref="A14" authorId="0" shapeId="0" xr:uid="{00000000-0006-0000-0500-000002000000}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Hoje + Estimated Remaining/AvgSpentPerday</t>
        </r>
      </text>
    </comment>
    <comment ref="A15" authorId="0" shapeId="0" xr:uid="{00000000-0006-0000-0500-000003000000}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Hoje + (Estimated RemainingAndLeft*NrDays/Hours_Complete-1)</t>
        </r>
      </text>
    </comment>
  </commentList>
</comments>
</file>

<file path=xl/sharedStrings.xml><?xml version="1.0" encoding="utf-8"?>
<sst xmlns="http://schemas.openxmlformats.org/spreadsheetml/2006/main" count="434" uniqueCount="248">
  <si>
    <t>Status</t>
  </si>
  <si>
    <t>Left</t>
  </si>
  <si>
    <t>Day</t>
  </si>
  <si>
    <t>Time Spent Mask</t>
  </si>
  <si>
    <t>Spent</t>
  </si>
  <si>
    <t>Time Left Mask</t>
  </si>
  <si>
    <t>Status Mask</t>
  </si>
  <si>
    <t>BurndownColumns</t>
  </si>
  <si>
    <t>StatusColumn</t>
  </si>
  <si>
    <t>Workbook-Wide Constants</t>
  </si>
  <si>
    <t>HoursLeftColumn</t>
  </si>
  <si>
    <t>HoursSpentColumn</t>
  </si>
  <si>
    <t>Date</t>
  </si>
  <si>
    <t>Comments</t>
  </si>
  <si>
    <t>Workbook Settings</t>
  </si>
  <si>
    <t>SkipWeekends</t>
  </si>
  <si>
    <t>IM</t>
  </si>
  <si>
    <t>=</t>
  </si>
  <si>
    <t>Day 31</t>
  </si>
  <si>
    <t>Day 32</t>
  </si>
  <si>
    <t>Day 33</t>
  </si>
  <si>
    <t>Day 34</t>
  </si>
  <si>
    <t>Day 35</t>
  </si>
  <si>
    <t>Day 36</t>
  </si>
  <si>
    <t>Day 37</t>
  </si>
  <si>
    <t>Day 38</t>
  </si>
  <si>
    <t>Day 39</t>
  </si>
  <si>
    <t>Day 40</t>
  </si>
  <si>
    <t>Work item
ID</t>
  </si>
  <si>
    <t xml:space="preserve">(0=30 calendar days; 1=30 working days). Set to 1 to have dates skip over weekends (30 working day sprint, &gt;30 calendar day sprint). Do not switch after Sprint has started or data will be stored under wrong days </t>
  </si>
  <si>
    <t>DailyScrumDateModifier</t>
  </si>
  <si>
    <t>Number of days added to or subtracted from today's date to ensure the highlighted date column in the sprint worksheet corresponds to the day of the current daily Scrum meeting</t>
  </si>
  <si>
    <t>OFF</t>
  </si>
  <si>
    <t>2.3</t>
  </si>
  <si>
    <t>Actividade do processo</t>
  </si>
  <si>
    <t>Tecnologia</t>
  </si>
  <si>
    <t>Worktype</t>
  </si>
  <si>
    <t>Deliverable area</t>
  </si>
  <si>
    <t>Work Type Breakdown</t>
  </si>
  <si>
    <t>Count</t>
  </si>
  <si>
    <t>Feature</t>
  </si>
  <si>
    <t>Tax</t>
  </si>
  <si>
    <t>Precondition</t>
  </si>
  <si>
    <t>Spike</t>
  </si>
  <si>
    <t>Total</t>
  </si>
  <si>
    <t>Functional Breakdown</t>
  </si>
  <si>
    <t>Work Item Status</t>
  </si>
  <si>
    <t>Depende Design</t>
  </si>
  <si>
    <t>C2</t>
  </si>
  <si>
    <t>C3</t>
  </si>
  <si>
    <t>C4</t>
  </si>
  <si>
    <t>C5</t>
  </si>
  <si>
    <t>Sprint [x] - [Sprint Goal]</t>
  </si>
  <si>
    <t>Management</t>
  </si>
  <si>
    <t>Specification</t>
  </si>
  <si>
    <t>Development</t>
  </si>
  <si>
    <t>Documentation</t>
  </si>
  <si>
    <t>Training</t>
  </si>
  <si>
    <t>Acceptance</t>
  </si>
  <si>
    <t>Go live</t>
  </si>
  <si>
    <t>Hours Sum</t>
  </si>
  <si>
    <t>% Hours</t>
  </si>
  <si>
    <t>Responsible</t>
  </si>
  <si>
    <t>Initial Effort</t>
  </si>
  <si>
    <t>Day 1</t>
  </si>
  <si>
    <t>Day 2</t>
  </si>
  <si>
    <t>Day 3</t>
  </si>
  <si>
    <t>Day 4</t>
  </si>
  <si>
    <t>Day 5</t>
  </si>
  <si>
    <t>Day 6</t>
  </si>
  <si>
    <t>Day 7</t>
  </si>
  <si>
    <t>Day 8</t>
  </si>
  <si>
    <t>Day 9</t>
  </si>
  <si>
    <t>Day 10</t>
  </si>
  <si>
    <t>Day 11</t>
  </si>
  <si>
    <t>Day 12</t>
  </si>
  <si>
    <t>Day 13</t>
  </si>
  <si>
    <t>Day 14</t>
  </si>
  <si>
    <t>Day 15</t>
  </si>
  <si>
    <t>Day 16</t>
  </si>
  <si>
    <t>Day 17</t>
  </si>
  <si>
    <t>Day 18</t>
  </si>
  <si>
    <t>Day 19</t>
  </si>
  <si>
    <t>Day 20</t>
  </si>
  <si>
    <t>Day 21</t>
  </si>
  <si>
    <t>Day 22</t>
  </si>
  <si>
    <t>Day 23</t>
  </si>
  <si>
    <t>Day 24</t>
  </si>
  <si>
    <t>Day 25</t>
  </si>
  <si>
    <t>Day 26</t>
  </si>
  <si>
    <t>Day 27</t>
  </si>
  <si>
    <t>Day 28</t>
  </si>
  <si>
    <t>Day 29</t>
  </si>
  <si>
    <t>Day 30</t>
  </si>
  <si>
    <t>Spent Effort</t>
  </si>
  <si>
    <t>Left Effort</t>
  </si>
  <si>
    <t>Total Effort</t>
  </si>
  <si>
    <t>Deviation</t>
  </si>
  <si>
    <t>Total:</t>
  </si>
  <si>
    <t>Sprint Team</t>
  </si>
  <si>
    <t>Name</t>
  </si>
  <si>
    <t>Initial</t>
  </si>
  <si>
    <t>Phone</t>
  </si>
  <si>
    <t>Mobile phone</t>
  </si>
  <si>
    <t>Team</t>
  </si>
  <si>
    <t>No one</t>
  </si>
  <si>
    <t>Sprint Vision</t>
  </si>
  <si>
    <t>Current Date</t>
  </si>
  <si>
    <t>Sprint Start Date</t>
  </si>
  <si>
    <t>Start Date</t>
  </si>
  <si>
    <t>Project Team</t>
  </si>
  <si>
    <t>Holidays</t>
  </si>
  <si>
    <t>H</t>
  </si>
  <si>
    <t>OA</t>
  </si>
  <si>
    <t>Other activities</t>
  </si>
  <si>
    <t>Project Preparation</t>
  </si>
  <si>
    <t>These are based in Mitch Lacey (MC) original instructions</t>
  </si>
  <si>
    <t>Email</t>
  </si>
  <si>
    <t>[Sprint Vision]</t>
  </si>
  <si>
    <r>
      <t xml:space="preserve">a.  </t>
    </r>
    <r>
      <rPr>
        <b/>
        <sz val="10"/>
        <rFont val="Arial"/>
        <family val="2"/>
      </rPr>
      <t>SkipWeekends</t>
    </r>
    <r>
      <rPr>
        <sz val="10"/>
        <rFont val="Arial"/>
        <family val="2"/>
      </rPr>
      <t xml:space="preserve"> (</t>
    </r>
    <r>
      <rPr>
        <b/>
        <sz val="10"/>
        <rFont val="Arial"/>
        <family val="2"/>
      </rPr>
      <t>Analysis!E54</t>
    </r>
    <r>
      <rPr>
        <sz val="10"/>
        <rFont val="Arial"/>
        <family val="2"/>
      </rPr>
      <t>) - 0 = 30 days calendar; 1 = 30 working days. Do not switch after Sprint has started or data will be stored under wrong days.</t>
    </r>
  </si>
  <si>
    <t>User Story 1</t>
  </si>
  <si>
    <t>User Story 2</t>
  </si>
  <si>
    <t>Complete</t>
  </si>
  <si>
    <t>To Start</t>
  </si>
  <si>
    <t>Posponed</t>
  </si>
  <si>
    <t>Cancelled</t>
  </si>
  <si>
    <t>PB Item ID</t>
  </si>
  <si>
    <t>PB Item or User Story</t>
  </si>
  <si>
    <t>Task</t>
  </si>
  <si>
    <r>
      <t xml:space="preserve">4. Specify team capacity along the sprint in </t>
    </r>
    <r>
      <rPr>
        <b/>
        <sz val="10"/>
        <rFont val="Arial"/>
        <family val="2"/>
      </rPr>
      <t>Capacity</t>
    </r>
  </si>
  <si>
    <t>Capacity Tracking Stats</t>
  </si>
  <si>
    <t>ATTENTION</t>
  </si>
  <si>
    <t xml:space="preserve">Total </t>
  </si>
  <si>
    <t>Accumulated</t>
  </si>
  <si>
    <t>Hours</t>
  </si>
  <si>
    <t>Days</t>
  </si>
  <si>
    <t>% Allocation</t>
  </si>
  <si>
    <t>Team Member Available Capacity (Hours)</t>
  </si>
  <si>
    <t>Available Capacity</t>
  </si>
  <si>
    <t>Yellow = Under use</t>
  </si>
  <si>
    <t>Red = Over use</t>
  </si>
  <si>
    <t>Assigned 
Days</t>
  </si>
  <si>
    <t>b. Fill in every team member capacity. You have two options:</t>
  </si>
  <si>
    <r>
      <t xml:space="preserve">c. Signal Hollidays, Off time and other activities as indicated in </t>
    </r>
    <r>
      <rPr>
        <b/>
        <sz val="10"/>
        <rFont val="Arial"/>
        <family val="2"/>
      </rPr>
      <t>Capacity!K29:K31</t>
    </r>
  </si>
  <si>
    <t>Assigned
 Hours</t>
  </si>
  <si>
    <r>
      <t xml:space="preserve">5. Fill in the Sprint Backlog items in  </t>
    </r>
    <r>
      <rPr>
        <b/>
        <sz val="10"/>
        <rFont val="Arial"/>
        <family val="2"/>
      </rPr>
      <t>Sprint</t>
    </r>
  </si>
  <si>
    <t>b. You have the following columns:</t>
  </si>
  <si>
    <r>
      <t xml:space="preserve">i. </t>
    </r>
    <r>
      <rPr>
        <b/>
        <sz val="10"/>
        <rFont val="Arial"/>
        <family val="2"/>
      </rPr>
      <t>Worktype</t>
    </r>
    <r>
      <rPr>
        <sz val="10"/>
        <rFont val="Arial"/>
        <family val="2"/>
      </rPr>
      <t xml:space="preserve"> - select between Feature, Tax, Precondition or Spike.</t>
    </r>
  </si>
  <si>
    <r>
      <rPr>
        <b/>
        <sz val="10"/>
        <rFont val="Arial"/>
        <family val="2"/>
      </rPr>
      <t>Feature</t>
    </r>
    <r>
      <rPr>
        <sz val="10"/>
        <rFont val="Arial"/>
        <family val="2"/>
      </rPr>
      <t xml:space="preserve"> - tasks regarding functionality that will be valuable to the user</t>
    </r>
  </si>
  <si>
    <r>
      <rPr>
        <b/>
        <sz val="10"/>
        <rFont val="Arial"/>
        <family val="2"/>
      </rPr>
      <t>Tax</t>
    </r>
    <r>
      <rPr>
        <sz val="10"/>
        <rFont val="Arial"/>
        <family val="2"/>
      </rPr>
      <t xml:space="preserve"> - tasks regarding cost of doing business (in this case  because of SCRUM)</t>
    </r>
  </si>
  <si>
    <t xml:space="preserve">ii. If there isn't a constant capacity you should use % allocation=100% and set the hours in the table from 0 to 8. </t>
  </si>
  <si>
    <r>
      <t xml:space="preserve">ii. </t>
    </r>
    <r>
      <rPr>
        <b/>
        <sz val="10"/>
        <rFont val="Arial"/>
        <family val="2"/>
      </rPr>
      <t xml:space="preserve">Delivery Area </t>
    </r>
  </si>
  <si>
    <r>
      <t xml:space="preserve">iii. </t>
    </r>
    <r>
      <rPr>
        <b/>
        <sz val="10"/>
        <rFont val="Arial"/>
        <family val="2"/>
      </rPr>
      <t>Product Backlog Item or User Story</t>
    </r>
  </si>
  <si>
    <r>
      <t xml:space="preserve">iv. </t>
    </r>
    <r>
      <rPr>
        <b/>
        <sz val="10"/>
        <rFont val="Arial"/>
        <family val="2"/>
      </rPr>
      <t>Product Backlog Item or User Story ID</t>
    </r>
  </si>
  <si>
    <r>
      <t xml:space="preserve">v. </t>
    </r>
    <r>
      <rPr>
        <b/>
        <sz val="10"/>
        <rFont val="Arial"/>
        <family val="2"/>
      </rPr>
      <t xml:space="preserve">Task </t>
    </r>
    <r>
      <rPr>
        <sz val="10"/>
        <rFont val="Arial"/>
        <family val="2"/>
      </rPr>
      <t>- Sprint Work item Description</t>
    </r>
  </si>
  <si>
    <r>
      <rPr>
        <b/>
        <sz val="10"/>
        <rFont val="Arial"/>
        <family val="2"/>
      </rPr>
      <t>Spike</t>
    </r>
    <r>
      <rPr>
        <sz val="10"/>
        <rFont val="Arial"/>
        <family val="2"/>
      </rPr>
      <t xml:space="preserve"> - tasks regarding brief experiments to learn more about na area.</t>
    </r>
  </si>
  <si>
    <r>
      <t xml:space="preserve">vi. </t>
    </r>
    <r>
      <rPr>
        <b/>
        <sz val="10"/>
        <rFont val="Arial"/>
        <family val="2"/>
      </rPr>
      <t xml:space="preserve">Responsible - mandatory - </t>
    </r>
    <r>
      <rPr>
        <sz val="10"/>
        <rFont val="Arial"/>
        <family val="2"/>
      </rPr>
      <t>fill in with "</t>
    </r>
    <r>
      <rPr>
        <b/>
        <sz val="10"/>
        <rFont val="Arial"/>
        <family val="2"/>
      </rPr>
      <t>no one</t>
    </r>
    <r>
      <rPr>
        <sz val="10"/>
        <rFont val="Arial"/>
        <family val="2"/>
      </rPr>
      <t>" if it is not yet assigned</t>
    </r>
  </si>
  <si>
    <t>Planned Capacity</t>
  </si>
  <si>
    <t>Planned Remaining</t>
  </si>
  <si>
    <t>Forecast Remaining</t>
  </si>
  <si>
    <t>Running</t>
  </si>
  <si>
    <t>Current Spent</t>
  </si>
  <si>
    <t xml:space="preserve">Calendar Day </t>
  </si>
  <si>
    <t>Average Spent Per Day</t>
  </si>
  <si>
    <t>Estimated Remaining + Spent</t>
  </si>
  <si>
    <t>Count of Tasks</t>
  </si>
  <si>
    <t>To start</t>
  </si>
  <si>
    <t>Tasks Hours</t>
  </si>
  <si>
    <r>
      <t xml:space="preserve">i. If </t>
    </r>
    <r>
      <rPr>
        <b/>
        <sz val="10"/>
        <rFont val="Arial"/>
        <family val="2"/>
      </rPr>
      <t>Current Remaining</t>
    </r>
    <r>
      <rPr>
        <sz val="10"/>
        <rFont val="Arial"/>
        <family val="2"/>
      </rPr>
      <t xml:space="preserve"> is bellow </t>
    </r>
    <r>
      <rPr>
        <b/>
        <sz val="10"/>
        <rFont val="Arial"/>
        <family val="2"/>
      </rPr>
      <t>Planned Remaining</t>
    </r>
    <r>
      <rPr>
        <sz val="10"/>
        <rFont val="Arial"/>
        <family val="2"/>
      </rPr>
      <t xml:space="preserve"> it means that the team is going faster than expected</t>
    </r>
  </si>
  <si>
    <r>
      <t xml:space="preserve">ii. If </t>
    </r>
    <r>
      <rPr>
        <b/>
        <sz val="10"/>
        <rFont val="Arial"/>
        <family val="2"/>
      </rPr>
      <t>Current Remaining</t>
    </r>
    <r>
      <rPr>
        <sz val="10"/>
        <rFont val="Arial"/>
        <family val="2"/>
      </rPr>
      <t xml:space="preserve"> is equal to </t>
    </r>
    <r>
      <rPr>
        <b/>
        <sz val="10"/>
        <rFont val="Arial"/>
        <family val="2"/>
      </rPr>
      <t>Planned Remaining</t>
    </r>
    <r>
      <rPr>
        <sz val="10"/>
        <rFont val="Arial"/>
        <family val="2"/>
      </rPr>
      <t xml:space="preserve"> it means that the team is going as expected</t>
    </r>
  </si>
  <si>
    <r>
      <t xml:space="preserve">iii. If </t>
    </r>
    <r>
      <rPr>
        <b/>
        <sz val="10"/>
        <rFont val="Arial"/>
        <family val="2"/>
      </rPr>
      <t>Current Remaining</t>
    </r>
    <r>
      <rPr>
        <sz val="10"/>
        <rFont val="Arial"/>
        <family val="2"/>
      </rPr>
      <t xml:space="preserve"> is above </t>
    </r>
    <r>
      <rPr>
        <b/>
        <sz val="10"/>
        <rFont val="Arial"/>
        <family val="2"/>
      </rPr>
      <t>Planned Remaining</t>
    </r>
    <r>
      <rPr>
        <sz val="10"/>
        <rFont val="Arial"/>
        <family val="2"/>
      </rPr>
      <t xml:space="preserve"> it means that the team is going slower than expected</t>
    </r>
  </si>
  <si>
    <r>
      <t xml:space="preserve">iv. If </t>
    </r>
    <r>
      <rPr>
        <b/>
        <sz val="10"/>
        <rFont val="Arial"/>
        <family val="2"/>
      </rPr>
      <t>Current Spent</t>
    </r>
    <r>
      <rPr>
        <sz val="10"/>
        <rFont val="Arial"/>
        <family val="2"/>
      </rPr>
      <t xml:space="preserve"> is bellow </t>
    </r>
    <r>
      <rPr>
        <b/>
        <sz val="10"/>
        <rFont val="Arial"/>
        <family val="2"/>
      </rPr>
      <t>Planned Capacity</t>
    </r>
    <r>
      <rPr>
        <sz val="10"/>
        <rFont val="Arial"/>
        <family val="2"/>
      </rPr>
      <t xml:space="preserve"> it means that the team is working less time in the project that expected</t>
    </r>
  </si>
  <si>
    <r>
      <t xml:space="preserve">v. If </t>
    </r>
    <r>
      <rPr>
        <b/>
        <sz val="10"/>
        <rFont val="Arial"/>
        <family val="2"/>
      </rPr>
      <t>Current Spent</t>
    </r>
    <r>
      <rPr>
        <sz val="10"/>
        <rFont val="Arial"/>
        <family val="2"/>
      </rPr>
      <t xml:space="preserve"> is equal to </t>
    </r>
    <r>
      <rPr>
        <b/>
        <sz val="10"/>
        <rFont val="Arial"/>
        <family val="2"/>
      </rPr>
      <t>Planned Capacity</t>
    </r>
    <r>
      <rPr>
        <sz val="10"/>
        <rFont val="Arial"/>
        <family val="2"/>
      </rPr>
      <t xml:space="preserve"> it means that the team is working as planned</t>
    </r>
  </si>
  <si>
    <r>
      <t xml:space="preserve">vi. If </t>
    </r>
    <r>
      <rPr>
        <b/>
        <sz val="10"/>
        <rFont val="Arial"/>
        <family val="2"/>
      </rPr>
      <t>Current Spent</t>
    </r>
    <r>
      <rPr>
        <sz val="10"/>
        <rFont val="Arial"/>
        <family val="2"/>
      </rPr>
      <t xml:space="preserve"> is above </t>
    </r>
    <r>
      <rPr>
        <b/>
        <sz val="10"/>
        <rFont val="Arial"/>
        <family val="2"/>
      </rPr>
      <t>Planned Capacity</t>
    </r>
    <r>
      <rPr>
        <sz val="10"/>
        <rFont val="Arial"/>
        <family val="2"/>
      </rPr>
      <t xml:space="preserve"> it means that the team is working longer in the project than expected</t>
    </r>
  </si>
  <si>
    <t>vii. If blue surface increases along the sprint it meand that the scope has increased or that effort that was initially planned was not enough</t>
  </si>
  <si>
    <t>Available Capacity
-Assigned Effort</t>
  </si>
  <si>
    <t>Analysis &amp; Charts</t>
  </si>
  <si>
    <t>Priority</t>
  </si>
  <si>
    <t>(hours)</t>
  </si>
  <si>
    <t>(days)</t>
  </si>
  <si>
    <t>Rate</t>
  </si>
  <si>
    <t>Abs. Hours</t>
  </si>
  <si>
    <t>Abs. Days</t>
  </si>
  <si>
    <t>The responsible must be fullfilled in  all sprint</t>
  </si>
  <si>
    <t xml:space="preserve"> tasks. Use "No one" instead of null.</t>
  </si>
  <si>
    <t>Sprint Planning</t>
  </si>
  <si>
    <r>
      <t xml:space="preserve">a. This template has 40 days please hide the unnecessary days (columns) starting on the right. (select the columns using the mouse cursor, right click and select Hide). </t>
    </r>
    <r>
      <rPr>
        <b/>
        <sz val="10"/>
        <rFont val="Arial"/>
        <family val="2"/>
      </rPr>
      <t>Please do not delete columns.</t>
    </r>
  </si>
  <si>
    <t>Estimated Completion Date (based in Avg Spent By Day)</t>
  </si>
  <si>
    <t>Estimated Completion Date (based in Avg Task completion)</t>
  </si>
  <si>
    <t>TimesheetList2017</t>
  </si>
  <si>
    <t>[Timesheet Project Code]</t>
  </si>
  <si>
    <t>Initial 
Effort</t>
  </si>
  <si>
    <r>
      <t xml:space="preserve">2. Set the sprint start date in </t>
    </r>
    <r>
      <rPr>
        <b/>
        <sz val="10"/>
        <rFont val="Arial"/>
        <family val="2"/>
      </rPr>
      <t>Capacity!$E$3</t>
    </r>
    <r>
      <rPr>
        <sz val="10"/>
        <rFont val="Arial"/>
        <family val="2"/>
      </rPr>
      <t xml:space="preserve"> (this template version allows future dates)</t>
    </r>
  </si>
  <si>
    <r>
      <t xml:space="preserve">3. Specify your options for the project in </t>
    </r>
    <r>
      <rPr>
        <b/>
        <sz val="10"/>
        <rFont val="Arial"/>
        <family val="2"/>
      </rPr>
      <t xml:space="preserve">Analysis!E54:E55 </t>
    </r>
    <r>
      <rPr>
        <sz val="10"/>
        <rFont val="Arial"/>
        <family val="2"/>
      </rPr>
      <t>(gray cells)</t>
    </r>
  </si>
  <si>
    <t>i. If there is a constant capacity you should use % allocation instead of hours and set all days to 8H</t>
  </si>
  <si>
    <r>
      <t xml:space="preserve">d. </t>
    </r>
    <r>
      <rPr>
        <b/>
        <sz val="10"/>
        <rFont val="Arial"/>
        <family val="2"/>
      </rPr>
      <t>Capacity!B9:C11</t>
    </r>
    <r>
      <rPr>
        <sz val="10"/>
        <rFont val="Arial"/>
        <family val="2"/>
      </rPr>
      <t xml:space="preserve"> show if the capacity is enough or exceds the current left effort. This requires that all task's responsibles are filled in. (see ATTENTION)</t>
    </r>
  </si>
  <si>
    <t>Yellow signals under use of resources; red, over use</t>
  </si>
  <si>
    <r>
      <t xml:space="preserve">a. This template has 40 days. You can hide the unecessary days (columns) starting on the right. (select the columns using the mouse cursor, right click and select Hide). </t>
    </r>
    <r>
      <rPr>
        <b/>
        <sz val="10"/>
        <rFont val="Arial"/>
        <family val="2"/>
      </rPr>
      <t>Please do not delete columns.</t>
    </r>
  </si>
  <si>
    <r>
      <t xml:space="preserve">a.This template has 40 days. You can hide the unecessary days (columns) starting on the right. (select the columns using the mouse cursor, right click and select Hide). </t>
    </r>
    <r>
      <rPr>
        <b/>
        <sz val="10"/>
        <rFont val="Arial"/>
        <family val="2"/>
      </rPr>
      <t>Please do not delete columns.</t>
    </r>
    <r>
      <rPr>
        <sz val="10"/>
        <rFont val="Arial"/>
        <family val="2"/>
      </rPr>
      <t>Once you hide the unecessary columns your charts will instantaneously adapt to the sprint duration.</t>
    </r>
  </si>
  <si>
    <r>
      <t xml:space="preserve">b. You can change burndown legend labels in </t>
    </r>
    <r>
      <rPr>
        <b/>
        <sz val="10"/>
        <rFont val="Arial"/>
        <family val="2"/>
      </rPr>
      <t>Analysis!A1:A23</t>
    </r>
    <r>
      <rPr>
        <sz val="10"/>
        <rFont val="Arial"/>
        <family val="2"/>
      </rPr>
      <t xml:space="preserve"> (gray cells)</t>
    </r>
  </si>
  <si>
    <t>c. To remenber how you read burndowns</t>
  </si>
  <si>
    <t>vii. If the blue surface increases along the sprint it means that the scope has increased or that the effort that was initially planned was not enough</t>
  </si>
  <si>
    <t>a.TimesheetList2017 references the SharePoint List that keeps Timesheets from 2017. (You should change year if you are in a different year)</t>
  </si>
  <si>
    <r>
      <t xml:space="preserve">6. Verify if the Timesheet AddIn is well configured in </t>
    </r>
    <r>
      <rPr>
        <b/>
        <sz val="10"/>
        <rFont val="Arial"/>
        <family val="2"/>
      </rPr>
      <t>Sprint!$F2:$F3.</t>
    </r>
    <r>
      <rPr>
        <sz val="10"/>
        <rFont val="Arial"/>
        <family val="2"/>
      </rPr>
      <t xml:space="preserve"> The timesheet AddIn allows to import project hours already reported to SharePoint. To install this AddIn please ask for more information.</t>
    </r>
  </si>
  <si>
    <r>
      <t xml:space="preserve">1. All team members must previously report the time spent in the project tasks in the Timesheet and syncronize w/ SharePoint using </t>
    </r>
    <r>
      <rPr>
        <b/>
        <sz val="10"/>
        <rFont val="Arial"/>
        <family val="2"/>
      </rPr>
      <t>Reporte Horas &gt; Reportar</t>
    </r>
    <r>
      <rPr>
        <sz val="10"/>
        <rFont val="Arial"/>
        <family val="2"/>
      </rPr>
      <t>.</t>
    </r>
  </si>
  <si>
    <t>Report Progress &amp; Assign tasks  - every day</t>
  </si>
  <si>
    <t>a. If you don't have the Add In yet please do the following: Insert &gt; My Add-ins (in Add-ins); See All and then My Organization; Select GetScrumData from CreateIT</t>
  </si>
  <si>
    <t>b. You must logged in using your common credentials @ O365</t>
  </si>
  <si>
    <t>c. Add-In options Get Week or day require that you previously select the day</t>
  </si>
  <si>
    <t>a. You should use the task descriptions as they are in the sprint backlog. We suggest you to copy paste it.</t>
  </si>
  <si>
    <t>d. Analyse the tasks that the AddIn reports as not beeing yet in the sprint backlog.</t>
  </si>
  <si>
    <t>2. Every day, beforey daily scrum, import all reported hours to the Sprint Backlog using the TimeSheet AddIn.</t>
  </si>
  <si>
    <t>3. During daily Scrum each team mumber must update the sprint backlog:</t>
  </si>
  <si>
    <r>
      <t>a. In the previous day review the effort that you think is necessary to conclude (</t>
    </r>
    <r>
      <rPr>
        <b/>
        <sz val="10"/>
        <rFont val="Arial"/>
        <family val="2"/>
      </rPr>
      <t>Left</t>
    </r>
    <r>
      <rPr>
        <sz val="10"/>
        <rFont val="Arial"/>
        <family val="2"/>
      </rPr>
      <t xml:space="preserve"> column). Previous days or weekends are signaled with a dotter pattern. </t>
    </r>
  </si>
  <si>
    <r>
      <t xml:space="preserve">b. Change the </t>
    </r>
    <r>
      <rPr>
        <b/>
        <sz val="10"/>
        <rFont val="Arial"/>
        <family val="2"/>
      </rPr>
      <t>responsible</t>
    </r>
    <r>
      <rPr>
        <sz val="10"/>
        <rFont val="Arial"/>
        <family val="2"/>
      </rPr>
      <t xml:space="preserve"> cell in all newly assigned tasks. You can check if the capacity is under or over used in </t>
    </r>
    <r>
      <rPr>
        <b/>
        <sz val="10"/>
        <rFont val="Arial"/>
        <family val="2"/>
      </rPr>
      <t>Capacity</t>
    </r>
    <r>
      <rPr>
        <sz val="10"/>
        <rFont val="Arial"/>
        <family val="2"/>
      </rPr>
      <t xml:space="preserve"> sheet.</t>
    </r>
  </si>
  <si>
    <r>
      <t xml:space="preserve">3. Analyse your sprint performance in </t>
    </r>
    <r>
      <rPr>
        <b/>
        <sz val="10"/>
        <rFont val="Arial"/>
        <family val="2"/>
      </rPr>
      <t>Analysis</t>
    </r>
    <r>
      <rPr>
        <sz val="10"/>
        <rFont val="Arial"/>
        <family val="2"/>
      </rPr>
      <t xml:space="preserve"> or </t>
    </r>
    <r>
      <rPr>
        <b/>
        <sz val="10"/>
        <rFont val="Arial"/>
        <family val="2"/>
      </rPr>
      <t>Charts</t>
    </r>
    <r>
      <rPr>
        <sz val="10"/>
        <rFont val="Arial"/>
        <family val="2"/>
      </rPr>
      <t xml:space="preserve"> sheets </t>
    </r>
  </si>
  <si>
    <t>a. To remember how you read burndowns</t>
  </si>
  <si>
    <r>
      <rPr>
        <b/>
        <sz val="10"/>
        <rFont val="Arial"/>
        <family val="2"/>
      </rPr>
      <t>Precondition</t>
    </r>
    <r>
      <rPr>
        <sz val="10"/>
        <rFont val="Arial"/>
        <family val="2"/>
      </rPr>
      <t xml:space="preserve"> - tasks that must happen at the completion (for instance to guarantee quality - eg: code review) </t>
    </r>
  </si>
  <si>
    <t>If F and G columns are not visible, plese unhide them.</t>
  </si>
  <si>
    <t>d. To insert a new row, copy &amp; paste an existing row. To select na entire row click in the row number on the left. Copy and paste it.</t>
  </si>
  <si>
    <r>
      <t xml:space="preserve">c. Weekend columns are signaled. If you decided to </t>
    </r>
    <r>
      <rPr>
        <b/>
        <sz val="10"/>
        <rFont val="Arial"/>
        <family val="2"/>
      </rPr>
      <t>SkipWeekends</t>
    </r>
    <r>
      <rPr>
        <sz val="10"/>
        <rFont val="Arial"/>
        <family val="2"/>
      </rPr>
      <t>, weeks will be separated by light orange lines.</t>
    </r>
  </si>
  <si>
    <r>
      <t>b. Fill in [</t>
    </r>
    <r>
      <rPr>
        <b/>
        <sz val="10"/>
        <rFont val="Arial"/>
        <family val="2"/>
      </rPr>
      <t>Timesheet Project Code</t>
    </r>
    <r>
      <rPr>
        <sz val="10"/>
        <rFont val="Arial"/>
        <family val="2"/>
      </rPr>
      <t>] with your project code that appears in the Timesheet exactly as it is there.</t>
    </r>
  </si>
  <si>
    <t>Total Capacity</t>
  </si>
  <si>
    <t>Planned Effort</t>
  </si>
  <si>
    <t>Total Effort - Capacity</t>
  </si>
  <si>
    <t xml:space="preserve"> Total Effort (Spent + Remaining)</t>
  </si>
  <si>
    <r>
      <t>1. Fill in the T</t>
    </r>
    <r>
      <rPr>
        <b/>
        <sz val="10"/>
        <rFont val="Arial"/>
        <family val="2"/>
      </rPr>
      <t>eam Roster</t>
    </r>
    <r>
      <rPr>
        <sz val="10"/>
        <rFont val="Arial"/>
        <family val="2"/>
      </rPr>
      <t>, specially the alias that will be used in the other sheets. The alias should not be changed once used in the other sheets.</t>
    </r>
  </si>
  <si>
    <r>
      <t>MC also recomends to fill in the Sprint Vision (</t>
    </r>
    <r>
      <rPr>
        <b/>
        <sz val="10"/>
        <rFont val="Arial"/>
        <family val="2"/>
      </rPr>
      <t>Team Roster!$C$4</t>
    </r>
    <r>
      <rPr>
        <sz val="10"/>
        <rFont val="Arial"/>
        <family val="2"/>
      </rPr>
      <t>) so its clear for all members of the team.</t>
    </r>
  </si>
  <si>
    <r>
      <t xml:space="preserve">7. Analyse your sprint performance in </t>
    </r>
    <r>
      <rPr>
        <b/>
        <sz val="10"/>
        <rFont val="Arial"/>
        <family val="2"/>
      </rPr>
      <t>Analysis</t>
    </r>
    <r>
      <rPr>
        <sz val="10"/>
        <rFont val="Arial"/>
        <family val="2"/>
      </rPr>
      <t xml:space="preserve"> </t>
    </r>
    <r>
      <rPr>
        <sz val="10"/>
        <rFont val="Arial"/>
        <family val="2"/>
      </rPr>
      <t xml:space="preserve">sheets </t>
    </r>
  </si>
  <si>
    <t>Current Remaining</t>
  </si>
  <si>
    <t>Current Spent in Day</t>
  </si>
  <si>
    <t>Miguel Almeida</t>
  </si>
  <si>
    <t>MA</t>
  </si>
  <si>
    <t>Miguel Rosa</t>
  </si>
  <si>
    <t>MR</t>
  </si>
  <si>
    <t>João Albuquerque</t>
  </si>
  <si>
    <t>JQ</t>
  </si>
  <si>
    <t>Elicitação Reqs. Identificar Goals</t>
  </si>
  <si>
    <t>Elicitação Reqs. Identificar Agents</t>
  </si>
  <si>
    <t>Elicitação Reqs. Definição Non-Funct. Goals</t>
  </si>
  <si>
    <t>Elicitação Reqs. Identificar Obstaculos e Resolução</t>
  </si>
  <si>
    <t>Elicitação Reqs. Identiciar Objectos e Operações</t>
  </si>
  <si>
    <t>Análise de Reqs. Escolher Parafigma Orientado a Objectos</t>
  </si>
  <si>
    <t>Mapear Modelo de Reqs. - Modelo de Use Cases</t>
  </si>
  <si>
    <t>Mapear Modelo de Reqs. - Selecionar 6 Uses Cases</t>
  </si>
  <si>
    <t>Mapear Modelo de Reqs. -Definir uma User Story para Use Cases</t>
  </si>
  <si>
    <t>Mapear Modelo de Reqs. -Diagrama de classes</t>
  </si>
  <si>
    <t>Project: [Easy Chair]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</si>
</sst>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-* #,##0.00\ _€_-;\-* #,##0.00\ _€_-;_-* &quot;-&quot;??\ _€_-;_-@_-"/>
    <numFmt numFmtId="164" formatCode="[$-409]d\-mmm\-yy;@"/>
    <numFmt numFmtId="165" formatCode="0.0"/>
    <numFmt numFmtId="166" formatCode="dd"/>
    <numFmt numFmtId="167" formatCode="ddd"/>
    <numFmt numFmtId="168" formatCode="[$-F800]dddd\,\ mmmm\ dd\,\ yyyy"/>
    <numFmt numFmtId="169" formatCode="_-* #,##0\ _€_-;\-* #,##0\ _€_-;_-* &quot;-&quot;??\ _€_-;_-@_-"/>
    <numFmt numFmtId="170" formatCode="[$-409]dd\-mmm\-yy;@"/>
    <numFmt numFmtId="171" formatCode="[$-409]d\-mmm;@"/>
    <numFmt numFmtId="172" formatCode="[$-409]mmmm\ d\,\ yyyy;@"/>
  </numFmts>
  <fonts count="5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sz val="11"/>
      <color indexed="16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3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0"/>
      <name val="Calibri"/>
      <family val="2"/>
      <scheme val="minor"/>
    </font>
    <font>
      <sz val="8"/>
      <color indexed="9"/>
      <name val="Calibri"/>
      <family val="2"/>
      <scheme val="minor"/>
    </font>
    <font>
      <sz val="10"/>
      <color indexed="22"/>
      <name val="Calibri"/>
      <family val="2"/>
      <scheme val="minor"/>
    </font>
    <font>
      <u/>
      <sz val="10"/>
      <color indexed="12"/>
      <name val="Calibri"/>
      <family val="2"/>
      <scheme val="minor"/>
    </font>
    <font>
      <sz val="8"/>
      <color indexed="22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Tahoma"/>
      <family val="2"/>
    </font>
    <font>
      <b/>
      <sz val="10"/>
      <color indexed="9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name val="Calibri"/>
      <family val="2"/>
      <scheme val="minor"/>
    </font>
    <font>
      <u/>
      <sz val="9"/>
      <name val="Calibri"/>
      <family val="2"/>
      <scheme val="minor"/>
    </font>
    <font>
      <sz val="6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8"/>
      <color theme="0"/>
      <name val="Arial"/>
      <family val="2"/>
    </font>
    <font>
      <sz val="8"/>
      <color theme="0" tint="-0.499984740745262"/>
      <name val="Calibri"/>
      <family val="2"/>
      <scheme val="minor"/>
    </font>
    <font>
      <sz val="10"/>
      <color theme="0" tint="-0.499984740745262"/>
      <name val="Calibri"/>
      <family val="2"/>
      <scheme val="minor"/>
    </font>
    <font>
      <b/>
      <sz val="8"/>
      <color theme="0" tint="-0.499984740745262"/>
      <name val="Calibri"/>
      <family val="2"/>
      <scheme val="minor"/>
    </font>
    <font>
      <b/>
      <sz val="10"/>
      <color theme="0"/>
      <name val="Arial"/>
      <family val="2"/>
    </font>
    <font>
      <b/>
      <sz val="8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54"/>
        <bgColor indexed="54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25"/>
        <bgColor indexed="25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42"/>
        <bgColor indexed="42"/>
      </patternFill>
    </fill>
    <fill>
      <patternFill patternType="solid">
        <fgColor indexed="49"/>
        <bgColor indexed="49"/>
      </patternFill>
    </fill>
    <fill>
      <patternFill patternType="solid">
        <fgColor indexed="27"/>
        <bgColor indexed="27"/>
      </patternFill>
    </fill>
    <fill>
      <patternFill patternType="solid">
        <fgColor indexed="52"/>
        <bgColor indexed="52"/>
      </patternFill>
    </fill>
    <fill>
      <patternFill patternType="solid">
        <fgColor indexed="47"/>
        <bgColor indexed="47"/>
      </patternFill>
    </fill>
    <fill>
      <patternFill patternType="solid">
        <fgColor indexed="45"/>
        <bgColor indexed="45"/>
      </patternFill>
    </fill>
    <fill>
      <patternFill patternType="solid">
        <fgColor indexed="9"/>
        <bgColor indexed="9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43"/>
        <bgColor indexed="43"/>
      </patternFill>
    </fill>
    <fill>
      <patternFill patternType="solid">
        <fgColor indexed="9"/>
      </patternFill>
    </fill>
    <fill>
      <patternFill patternType="solid">
        <fgColor indexed="9"/>
        <bgColor indexed="22"/>
      </patternFill>
    </fill>
    <fill>
      <patternFill patternType="solid">
        <fgColor indexed="65"/>
        <bgColor indexed="64"/>
      </patternFill>
    </fill>
    <fill>
      <patternFill patternType="lightGray">
        <fgColor indexed="9"/>
        <bgColor indexed="9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CC7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lightGray">
        <fgColor indexed="9"/>
        <bgColor theme="0" tint="-4.9989318521683403E-2"/>
      </patternFill>
    </fill>
    <fill>
      <patternFill patternType="solid">
        <fgColor theme="0" tint="-4.9989318521683403E-2"/>
        <bgColor indexed="65"/>
      </patternFill>
    </fill>
    <fill>
      <patternFill patternType="solid">
        <fgColor theme="0"/>
        <bgColor indexed="64"/>
      </patternFill>
    </fill>
  </fills>
  <borders count="7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4"/>
      </top>
      <bottom style="double">
        <color indexed="5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/>
      <diagonal/>
    </border>
    <border>
      <left/>
      <right style="thin">
        <color theme="0"/>
      </right>
      <top style="thin">
        <color indexed="64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</borders>
  <cellStyleXfs count="54">
    <xf numFmtId="0" fontId="0" fillId="0" borderId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8" fillId="6" borderId="0" applyNumberFormat="0" applyBorder="0" applyAlignment="0" applyProtection="0"/>
    <xf numFmtId="0" fontId="8" fillId="9" borderId="0" applyNumberFormat="0" applyBorder="0" applyAlignment="0" applyProtection="0"/>
    <xf numFmtId="0" fontId="7" fillId="7" borderId="0" applyNumberFormat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12" borderId="0" applyNumberFormat="0" applyBorder="0" applyAlignment="0" applyProtection="0"/>
    <xf numFmtId="0" fontId="8" fillId="6" borderId="0" applyNumberFormat="0" applyBorder="0" applyAlignment="0" applyProtection="0"/>
    <xf numFmtId="0" fontId="8" fillId="13" borderId="0" applyNumberFormat="0" applyBorder="0" applyAlignment="0" applyProtection="0"/>
    <xf numFmtId="0" fontId="7" fillId="13" borderId="0" applyNumberFormat="0" applyBorder="0" applyAlignment="0" applyProtection="0"/>
    <xf numFmtId="0" fontId="9" fillId="14" borderId="0" applyNumberFormat="0" applyBorder="0" applyAlignment="0" applyProtection="0"/>
    <xf numFmtId="0" fontId="10" fillId="15" borderId="1" applyNumberFormat="0" applyAlignment="0" applyProtection="0"/>
    <xf numFmtId="0" fontId="11" fillId="8" borderId="2" applyNumberFormat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3" fillId="9" borderId="0" applyNumberFormat="0" applyBorder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17" fillId="13" borderId="1" applyNumberFormat="0" applyAlignment="0" applyProtection="0"/>
    <xf numFmtId="0" fontId="18" fillId="0" borderId="6" applyNumberFormat="0" applyFill="0" applyAlignment="0" applyProtection="0"/>
    <xf numFmtId="0" fontId="19" fillId="19" borderId="0" applyNumberFormat="0" applyBorder="0" applyAlignment="0" applyProtection="0"/>
    <xf numFmtId="0" fontId="6" fillId="6" borderId="7" applyNumberFormat="0" applyFont="0" applyAlignment="0" applyProtection="0"/>
    <xf numFmtId="0" fontId="20" fillId="15" borderId="8" applyNumberFormat="0" applyAlignment="0" applyProtection="0"/>
    <xf numFmtId="0" fontId="21" fillId="0" borderId="0" applyNumberFormat="0" applyFill="0" applyBorder="0" applyAlignment="0" applyProtection="0"/>
    <xf numFmtId="0" fontId="12" fillId="0" borderId="9" applyNumberFormat="0" applyFill="0" applyAlignment="0" applyProtection="0"/>
    <xf numFmtId="0" fontId="22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3" fillId="0" borderId="0"/>
    <xf numFmtId="0" fontId="2" fillId="0" borderId="0"/>
    <xf numFmtId="0" fontId="2" fillId="0" borderId="0"/>
    <xf numFmtId="0" fontId="1" fillId="24" borderId="0" applyNumberFormat="0" applyBorder="0" applyAlignment="0" applyProtection="0"/>
  </cellStyleXfs>
  <cellXfs count="382">
    <xf numFmtId="0" fontId="0" fillId="0" borderId="0" xfId="0"/>
    <xf numFmtId="0" fontId="23" fillId="20" borderId="0" xfId="0" applyFont="1" applyFill="1"/>
    <xf numFmtId="0" fontId="24" fillId="20" borderId="0" xfId="0" applyFont="1" applyFill="1"/>
    <xf numFmtId="0" fontId="23" fillId="0" borderId="0" xfId="0" applyFont="1"/>
    <xf numFmtId="0" fontId="23" fillId="20" borderId="14" xfId="0" applyFont="1" applyFill="1" applyBorder="1"/>
    <xf numFmtId="168" fontId="23" fillId="20" borderId="17" xfId="0" applyNumberFormat="1" applyFont="1" applyFill="1" applyBorder="1"/>
    <xf numFmtId="14" fontId="23" fillId="20" borderId="0" xfId="0" applyNumberFormat="1" applyFont="1" applyFill="1"/>
    <xf numFmtId="0" fontId="26" fillId="20" borderId="0" xfId="0" applyNumberFormat="1" applyFont="1" applyFill="1" applyBorder="1" applyAlignment="1">
      <alignment horizontal="center"/>
    </xf>
    <xf numFmtId="49" fontId="23" fillId="20" borderId="22" xfId="0" applyNumberFormat="1" applyFont="1" applyFill="1" applyBorder="1" applyAlignment="1">
      <alignment horizontal="left" vertical="top" wrapText="1"/>
    </xf>
    <xf numFmtId="0" fontId="23" fillId="20" borderId="0" xfId="0" applyFont="1" applyFill="1" applyBorder="1" applyAlignment="1">
      <alignment vertical="top" wrapText="1"/>
    </xf>
    <xf numFmtId="0" fontId="24" fillId="20" borderId="0" xfId="0" applyFont="1" applyFill="1" applyBorder="1" applyAlignment="1">
      <alignment vertical="top" wrapText="1"/>
    </xf>
    <xf numFmtId="1" fontId="24" fillId="20" borderId="0" xfId="0" applyNumberFormat="1" applyFont="1" applyFill="1" applyBorder="1" applyAlignment="1">
      <alignment horizontal="left" vertical="top" wrapText="1"/>
    </xf>
    <xf numFmtId="0" fontId="23" fillId="20" borderId="11" xfId="0" applyFont="1" applyFill="1" applyBorder="1" applyAlignment="1">
      <alignment horizontal="center"/>
    </xf>
    <xf numFmtId="9" fontId="24" fillId="20" borderId="0" xfId="0" applyNumberFormat="1" applyFont="1" applyFill="1" applyBorder="1" applyAlignment="1">
      <alignment horizontal="left" vertical="top" wrapText="1"/>
    </xf>
    <xf numFmtId="0" fontId="23" fillId="20" borderId="22" xfId="0" applyFont="1" applyFill="1" applyBorder="1"/>
    <xf numFmtId="0" fontId="24" fillId="20" borderId="0" xfId="0" applyFont="1" applyFill="1" applyBorder="1" applyAlignment="1">
      <alignment horizontal="left" vertical="top" wrapText="1"/>
    </xf>
    <xf numFmtId="0" fontId="24" fillId="20" borderId="0" xfId="0" applyFont="1" applyFill="1" applyBorder="1"/>
    <xf numFmtId="0" fontId="23" fillId="20" borderId="0" xfId="0" applyFont="1" applyFill="1" applyBorder="1"/>
    <xf numFmtId="0" fontId="23" fillId="20" borderId="0" xfId="0" applyFont="1" applyFill="1" applyBorder="1" applyAlignment="1">
      <alignment horizontal="left" vertical="top" wrapText="1"/>
    </xf>
    <xf numFmtId="0" fontId="23" fillId="20" borderId="0" xfId="0" applyFont="1" applyFill="1" applyBorder="1" applyAlignment="1">
      <alignment horizontal="center"/>
    </xf>
    <xf numFmtId="0" fontId="23" fillId="23" borderId="0" xfId="0" applyFont="1" applyFill="1" applyBorder="1"/>
    <xf numFmtId="0" fontId="27" fillId="23" borderId="0" xfId="0" applyFont="1" applyFill="1" applyBorder="1" applyAlignment="1">
      <alignment horizontal="center"/>
    </xf>
    <xf numFmtId="0" fontId="24" fillId="20" borderId="35" xfId="0" applyFont="1" applyFill="1" applyBorder="1"/>
    <xf numFmtId="0" fontId="24" fillId="20" borderId="36" xfId="0" applyFont="1" applyFill="1" applyBorder="1"/>
    <xf numFmtId="0" fontId="23" fillId="20" borderId="36" xfId="0" applyFont="1" applyFill="1" applyBorder="1"/>
    <xf numFmtId="0" fontId="23" fillId="20" borderId="37" xfId="0" applyFont="1" applyFill="1" applyBorder="1"/>
    <xf numFmtId="0" fontId="23" fillId="20" borderId="35" xfId="0" applyFont="1" applyFill="1" applyBorder="1"/>
    <xf numFmtId="16" fontId="24" fillId="20" borderId="0" xfId="0" applyNumberFormat="1" applyFont="1" applyFill="1"/>
    <xf numFmtId="167" fontId="23" fillId="20" borderId="0" xfId="0" applyNumberFormat="1" applyFont="1" applyFill="1"/>
    <xf numFmtId="16" fontId="23" fillId="20" borderId="0" xfId="0" applyNumberFormat="1" applyFont="1" applyFill="1"/>
    <xf numFmtId="0" fontId="23" fillId="20" borderId="0" xfId="0" quotePrefix="1" applyFont="1" applyFill="1" applyAlignment="1">
      <alignment horizontal="left"/>
    </xf>
    <xf numFmtId="0" fontId="23" fillId="20" borderId="0" xfId="0" applyFont="1" applyFill="1" applyAlignment="1">
      <alignment horizontal="center"/>
    </xf>
    <xf numFmtId="0" fontId="23" fillId="20" borderId="0" xfId="0" applyFont="1" applyFill="1" applyAlignment="1">
      <alignment horizontal="left"/>
    </xf>
    <xf numFmtId="14" fontId="24" fillId="20" borderId="0" xfId="0" applyNumberFormat="1" applyFont="1" applyFill="1"/>
    <xf numFmtId="0" fontId="23" fillId="0" borderId="0" xfId="0" applyFont="1" applyBorder="1"/>
    <xf numFmtId="0" fontId="24" fillId="0" borderId="0" xfId="0" applyFont="1"/>
    <xf numFmtId="0" fontId="30" fillId="0" borderId="0" xfId="0" applyFont="1"/>
    <xf numFmtId="0" fontId="30" fillId="0" borderId="0" xfId="0" applyFont="1" applyFill="1" applyBorder="1"/>
    <xf numFmtId="0" fontId="30" fillId="0" borderId="0" xfId="0" applyFont="1" applyBorder="1"/>
    <xf numFmtId="0" fontId="23" fillId="0" borderId="0" xfId="0" applyFont="1" applyFill="1" applyBorder="1"/>
    <xf numFmtId="0" fontId="31" fillId="0" borderId="0" xfId="36" applyFont="1" applyAlignment="1" applyProtection="1"/>
    <xf numFmtId="0" fontId="25" fillId="0" borderId="0" xfId="0" applyFont="1" applyBorder="1"/>
    <xf numFmtId="0" fontId="24" fillId="0" borderId="0" xfId="0" applyFont="1" applyBorder="1"/>
    <xf numFmtId="0" fontId="24" fillId="0" borderId="0" xfId="0" applyFont="1" applyFill="1" applyBorder="1"/>
    <xf numFmtId="0" fontId="29" fillId="0" borderId="0" xfId="0" applyFont="1" applyBorder="1"/>
    <xf numFmtId="0" fontId="25" fillId="0" borderId="0" xfId="0" applyFont="1"/>
    <xf numFmtId="165" fontId="24" fillId="0" borderId="0" xfId="0" applyNumberFormat="1" applyFont="1" applyBorder="1"/>
    <xf numFmtId="164" fontId="24" fillId="0" borderId="0" xfId="0" applyNumberFormat="1" applyFont="1"/>
    <xf numFmtId="1" fontId="24" fillId="0" borderId="0" xfId="0" applyNumberFormat="1" applyFont="1"/>
    <xf numFmtId="1" fontId="24" fillId="0" borderId="0" xfId="0" applyNumberFormat="1" applyFont="1" applyFill="1" applyBorder="1"/>
    <xf numFmtId="168" fontId="23" fillId="20" borderId="0" xfId="0" applyNumberFormat="1" applyFont="1" applyFill="1"/>
    <xf numFmtId="0" fontId="27" fillId="20" borderId="0" xfId="0" applyFont="1" applyFill="1"/>
    <xf numFmtId="0" fontId="23" fillId="20" borderId="28" xfId="46" applyFont="1" applyFill="1" applyBorder="1" applyAlignment="1">
      <alignment horizontal="center"/>
    </xf>
    <xf numFmtId="0" fontId="23" fillId="20" borderId="11" xfId="46" applyFont="1" applyFill="1" applyBorder="1" applyAlignment="1">
      <alignment horizontal="center"/>
    </xf>
    <xf numFmtId="169" fontId="23" fillId="0" borderId="0" xfId="45" applyNumberFormat="1" applyFont="1"/>
    <xf numFmtId="14" fontId="23" fillId="0" borderId="0" xfId="0" applyNumberFormat="1" applyFont="1"/>
    <xf numFmtId="0" fontId="23" fillId="0" borderId="0" xfId="0" applyFont="1" applyAlignment="1">
      <alignment vertical="top"/>
    </xf>
    <xf numFmtId="0" fontId="23" fillId="0" borderId="0" xfId="0" applyFont="1" applyBorder="1" applyAlignment="1">
      <alignment vertical="top"/>
    </xf>
    <xf numFmtId="0" fontId="24" fillId="0" borderId="0" xfId="0" applyFont="1" applyAlignment="1">
      <alignment vertical="top"/>
    </xf>
    <xf numFmtId="0" fontId="23" fillId="0" borderId="0" xfId="0" applyFont="1" applyAlignment="1">
      <alignment vertical="top" wrapText="1"/>
    </xf>
    <xf numFmtId="0" fontId="24" fillId="0" borderId="0" xfId="0" applyFont="1" applyAlignment="1">
      <alignment vertical="top" wrapText="1"/>
    </xf>
    <xf numFmtId="0" fontId="23" fillId="0" borderId="0" xfId="0" applyFont="1" applyBorder="1" applyAlignment="1">
      <alignment vertical="top" wrapText="1"/>
    </xf>
    <xf numFmtId="0" fontId="24" fillId="0" borderId="0" xfId="0" applyFont="1" applyAlignment="1">
      <alignment horizontal="center" vertical="top" wrapText="1"/>
    </xf>
    <xf numFmtId="0" fontId="23" fillId="0" borderId="0" xfId="0" applyFont="1" applyAlignment="1">
      <alignment horizontal="center" vertical="top" wrapText="1"/>
    </xf>
    <xf numFmtId="0" fontId="23" fillId="0" borderId="0" xfId="0" applyFont="1" applyBorder="1" applyAlignment="1">
      <alignment horizontal="center" vertical="top" wrapText="1"/>
    </xf>
    <xf numFmtId="0" fontId="24" fillId="0" borderId="0" xfId="0" applyFont="1" applyAlignment="1">
      <alignment horizontal="center" vertical="top"/>
    </xf>
    <xf numFmtId="0" fontId="23" fillId="0" borderId="0" xfId="0" applyFont="1" applyAlignment="1">
      <alignment horizontal="center" vertical="top"/>
    </xf>
    <xf numFmtId="0" fontId="23" fillId="0" borderId="0" xfId="0" applyFont="1" applyBorder="1" applyAlignment="1">
      <alignment horizontal="center" vertical="top"/>
    </xf>
    <xf numFmtId="0" fontId="6" fillId="0" borderId="0" xfId="0" applyFont="1"/>
    <xf numFmtId="0" fontId="6" fillId="0" borderId="0" xfId="0" applyFont="1" applyAlignment="1">
      <alignment wrapText="1"/>
    </xf>
    <xf numFmtId="0" fontId="23" fillId="0" borderId="11" xfId="0" applyFont="1" applyFill="1" applyBorder="1" applyAlignment="1">
      <alignment wrapText="1"/>
    </xf>
    <xf numFmtId="0" fontId="23" fillId="0" borderId="11" xfId="0" applyFont="1" applyFill="1" applyBorder="1" applyAlignment="1">
      <alignment horizontal="left"/>
    </xf>
    <xf numFmtId="0" fontId="23" fillId="0" borderId="11" xfId="36" applyFont="1" applyFill="1" applyBorder="1" applyAlignment="1" applyProtection="1">
      <alignment horizontal="left"/>
    </xf>
    <xf numFmtId="0" fontId="23" fillId="0" borderId="11" xfId="0" quotePrefix="1" applyFont="1" applyFill="1" applyBorder="1" applyAlignment="1">
      <alignment horizontal="left"/>
    </xf>
    <xf numFmtId="0" fontId="26" fillId="0" borderId="11" xfId="0" applyNumberFormat="1" applyFont="1" applyFill="1" applyBorder="1" applyAlignment="1">
      <alignment horizontal="left"/>
    </xf>
    <xf numFmtId="0" fontId="23" fillId="0" borderId="11" xfId="36" applyFont="1" applyFill="1" applyBorder="1" applyAlignment="1" applyProtection="1">
      <alignment horizontal="left" wrapText="1"/>
    </xf>
    <xf numFmtId="0" fontId="23" fillId="0" borderId="11" xfId="0" applyFont="1" applyFill="1" applyBorder="1"/>
    <xf numFmtId="0" fontId="31" fillId="0" borderId="32" xfId="36" applyFont="1" applyFill="1" applyBorder="1" applyAlignment="1" applyProtection="1">
      <alignment horizontal="left"/>
    </xf>
    <xf numFmtId="0" fontId="23" fillId="0" borderId="32" xfId="0" applyFont="1" applyFill="1" applyBorder="1" applyAlignment="1">
      <alignment horizontal="left"/>
    </xf>
    <xf numFmtId="0" fontId="23" fillId="0" borderId="32" xfId="36" applyFont="1" applyFill="1" applyBorder="1" applyAlignment="1" applyProtection="1">
      <alignment horizontal="left"/>
    </xf>
    <xf numFmtId="0" fontId="23" fillId="0" borderId="17" xfId="0" applyFont="1" applyFill="1" applyBorder="1" applyAlignment="1">
      <alignment horizontal="left" vertical="top"/>
    </xf>
    <xf numFmtId="0" fontId="23" fillId="0" borderId="17" xfId="0" applyFont="1" applyFill="1" applyBorder="1" applyAlignment="1">
      <alignment horizontal="left"/>
    </xf>
    <xf numFmtId="0" fontId="23" fillId="0" borderId="17" xfId="36" applyFont="1" applyFill="1" applyBorder="1" applyAlignment="1" applyProtection="1">
      <alignment horizontal="left" wrapText="1"/>
    </xf>
    <xf numFmtId="0" fontId="23" fillId="0" borderId="18" xfId="0" applyFont="1" applyBorder="1" applyAlignment="1">
      <alignment horizontal="left"/>
    </xf>
    <xf numFmtId="0" fontId="6" fillId="0" borderId="0" xfId="0" applyFont="1" applyAlignment="1">
      <alignment horizontal="left" wrapText="1" indent="3"/>
    </xf>
    <xf numFmtId="0" fontId="6" fillId="0" borderId="0" xfId="0" applyFont="1" applyAlignment="1">
      <alignment horizontal="left" wrapText="1"/>
    </xf>
    <xf numFmtId="0" fontId="6" fillId="0" borderId="0" xfId="0" applyFont="1" applyAlignment="1">
      <alignment horizontal="left" wrapText="1" indent="6"/>
    </xf>
    <xf numFmtId="0" fontId="23" fillId="20" borderId="13" xfId="0" applyFont="1" applyFill="1" applyBorder="1"/>
    <xf numFmtId="0" fontId="23" fillId="20" borderId="16" xfId="0" applyFont="1" applyFill="1" applyBorder="1"/>
    <xf numFmtId="0" fontId="23" fillId="26" borderId="25" xfId="21" applyFont="1" applyFill="1" applyBorder="1" applyAlignment="1">
      <alignment horizontal="center"/>
    </xf>
    <xf numFmtId="0" fontId="27" fillId="0" borderId="13" xfId="0" applyFont="1" applyFill="1" applyBorder="1" applyAlignment="1">
      <alignment horizontal="center"/>
    </xf>
    <xf numFmtId="0" fontId="27" fillId="0" borderId="14" xfId="0" applyFont="1" applyFill="1" applyBorder="1" applyAlignment="1">
      <alignment horizontal="left"/>
    </xf>
    <xf numFmtId="0" fontId="27" fillId="0" borderId="14" xfId="0" applyFont="1" applyFill="1" applyBorder="1" applyAlignment="1">
      <alignment horizontal="center"/>
    </xf>
    <xf numFmtId="0" fontId="27" fillId="0" borderId="15" xfId="0" applyFont="1" applyFill="1" applyBorder="1" applyAlignment="1">
      <alignment horizontal="center"/>
    </xf>
    <xf numFmtId="0" fontId="27" fillId="0" borderId="28" xfId="0" applyFont="1" applyFill="1" applyBorder="1" applyAlignment="1">
      <alignment wrapText="1"/>
    </xf>
    <xf numFmtId="0" fontId="27" fillId="0" borderId="28" xfId="0" applyFont="1" applyFill="1" applyBorder="1" applyAlignment="1">
      <alignment horizontal="left"/>
    </xf>
    <xf numFmtId="0" fontId="27" fillId="0" borderId="28" xfId="0" applyFont="1" applyFill="1" applyBorder="1"/>
    <xf numFmtId="0" fontId="27" fillId="0" borderId="16" xfId="0" applyFont="1" applyFill="1" applyBorder="1"/>
    <xf numFmtId="0" fontId="27" fillId="26" borderId="41" xfId="21" applyFont="1" applyFill="1" applyBorder="1" applyAlignment="1">
      <alignment horizontal="center"/>
    </xf>
    <xf numFmtId="0" fontId="27" fillId="26" borderId="29" xfId="21" applyFont="1" applyFill="1" applyBorder="1" applyAlignment="1">
      <alignment horizontal="center"/>
    </xf>
    <xf numFmtId="0" fontId="27" fillId="26" borderId="42" xfId="21" applyFont="1" applyFill="1" applyBorder="1" applyAlignment="1">
      <alignment horizontal="center"/>
    </xf>
    <xf numFmtId="0" fontId="27" fillId="26" borderId="33" xfId="21" applyFont="1" applyFill="1" applyBorder="1" applyAlignment="1">
      <alignment horizontal="center"/>
    </xf>
    <xf numFmtId="165" fontId="23" fillId="20" borderId="32" xfId="0" applyNumberFormat="1" applyFont="1" applyFill="1" applyBorder="1" applyAlignment="1">
      <alignment horizontal="center" vertical="top" wrapText="1"/>
    </xf>
    <xf numFmtId="165" fontId="23" fillId="20" borderId="15" xfId="0" applyNumberFormat="1" applyFont="1" applyFill="1" applyBorder="1" applyAlignment="1">
      <alignment horizontal="center" vertical="top" wrapText="1"/>
    </xf>
    <xf numFmtId="0" fontId="27" fillId="25" borderId="25" xfId="21" applyFont="1" applyFill="1" applyBorder="1" applyAlignment="1">
      <alignment horizontal="center"/>
    </xf>
    <xf numFmtId="165" fontId="23" fillId="0" borderId="27" xfId="0" applyNumberFormat="1" applyFont="1" applyFill="1" applyBorder="1" applyAlignment="1">
      <alignment horizontal="center" vertical="top" wrapText="1"/>
    </xf>
    <xf numFmtId="49" fontId="37" fillId="0" borderId="10" xfId="48" applyNumberFormat="1" applyFont="1" applyFill="1" applyBorder="1" applyAlignment="1">
      <alignment horizontal="left" vertical="top" wrapText="1"/>
    </xf>
    <xf numFmtId="49" fontId="37" fillId="0" borderId="10" xfId="48" applyNumberFormat="1" applyFont="1" applyFill="1" applyBorder="1" applyAlignment="1">
      <alignment horizontal="left" indent="1"/>
    </xf>
    <xf numFmtId="0" fontId="27" fillId="20" borderId="22" xfId="0" applyFont="1" applyFill="1" applyBorder="1" applyAlignment="1">
      <alignment horizontal="center"/>
    </xf>
    <xf numFmtId="0" fontId="27" fillId="20" borderId="0" xfId="0" applyFont="1" applyFill="1" applyBorder="1" applyAlignment="1">
      <alignment horizontal="center" wrapText="1"/>
    </xf>
    <xf numFmtId="9" fontId="23" fillId="20" borderId="11" xfId="0" applyNumberFormat="1" applyFont="1" applyFill="1" applyBorder="1" applyAlignment="1">
      <alignment horizontal="center"/>
    </xf>
    <xf numFmtId="0" fontId="23" fillId="20" borderId="13" xfId="0" applyFont="1" applyFill="1" applyBorder="1" applyAlignment="1">
      <alignment horizontal="left" vertical="center"/>
    </xf>
    <xf numFmtId="9" fontId="23" fillId="20" borderId="14" xfId="0" applyNumberFormat="1" applyFont="1" applyFill="1" applyBorder="1" applyAlignment="1">
      <alignment horizontal="center"/>
    </xf>
    <xf numFmtId="0" fontId="23" fillId="20" borderId="28" xfId="0" applyFont="1" applyFill="1" applyBorder="1" applyAlignment="1">
      <alignment horizontal="left" vertical="center"/>
    </xf>
    <xf numFmtId="0" fontId="23" fillId="20" borderId="16" xfId="0" applyFont="1" applyFill="1" applyBorder="1" applyAlignment="1">
      <alignment horizontal="left" vertical="center"/>
    </xf>
    <xf numFmtId="0" fontId="23" fillId="20" borderId="17" xfId="0" applyFont="1" applyFill="1" applyBorder="1" applyAlignment="1">
      <alignment horizontal="center"/>
    </xf>
    <xf numFmtId="165" fontId="23" fillId="20" borderId="0" xfId="0" applyNumberFormat="1" applyFont="1" applyFill="1" applyBorder="1"/>
    <xf numFmtId="0" fontId="23" fillId="23" borderId="22" xfId="0" applyFont="1" applyFill="1" applyBorder="1"/>
    <xf numFmtId="0" fontId="23" fillId="20" borderId="17" xfId="46" applyFont="1" applyFill="1" applyBorder="1" applyAlignment="1">
      <alignment horizontal="center"/>
    </xf>
    <xf numFmtId="0" fontId="23" fillId="20" borderId="16" xfId="46" applyFont="1" applyFill="1" applyBorder="1" applyAlignment="1">
      <alignment horizontal="center"/>
    </xf>
    <xf numFmtId="0" fontId="23" fillId="20" borderId="46" xfId="46" applyFont="1" applyFill="1" applyBorder="1" applyAlignment="1">
      <alignment horizontal="center"/>
    </xf>
    <xf numFmtId="0" fontId="23" fillId="20" borderId="30" xfId="0" applyFont="1" applyFill="1" applyBorder="1"/>
    <xf numFmtId="0" fontId="23" fillId="20" borderId="34" xfId="0" applyFont="1" applyFill="1" applyBorder="1"/>
    <xf numFmtId="0" fontId="25" fillId="20" borderId="0" xfId="0" applyFont="1" applyFill="1" applyAlignment="1">
      <alignment horizontal="center"/>
    </xf>
    <xf numFmtId="0" fontId="23" fillId="0" borderId="46" xfId="46" applyFont="1" applyFill="1" applyBorder="1" applyAlignment="1">
      <alignment horizontal="center"/>
    </xf>
    <xf numFmtId="0" fontId="23" fillId="0" borderId="46" xfId="0" applyFont="1" applyFill="1" applyBorder="1" applyAlignment="1">
      <alignment horizontal="center"/>
    </xf>
    <xf numFmtId="0" fontId="23" fillId="0" borderId="11" xfId="47" applyFont="1" applyFill="1" applyBorder="1" applyAlignment="1">
      <alignment horizontal="center"/>
    </xf>
    <xf numFmtId="0" fontId="23" fillId="0" borderId="11" xfId="46" applyFont="1" applyFill="1" applyBorder="1" applyAlignment="1">
      <alignment horizontal="center"/>
    </xf>
    <xf numFmtId="0" fontId="23" fillId="0" borderId="11" xfId="0" applyFont="1" applyFill="1" applyBorder="1" applyAlignment="1">
      <alignment horizontal="center"/>
    </xf>
    <xf numFmtId="0" fontId="23" fillId="0" borderId="17" xfId="0" applyFont="1" applyFill="1" applyBorder="1" applyAlignment="1">
      <alignment horizontal="center"/>
    </xf>
    <xf numFmtId="0" fontId="23" fillId="0" borderId="17" xfId="46" applyFont="1" applyFill="1" applyBorder="1" applyAlignment="1">
      <alignment horizontal="center"/>
    </xf>
    <xf numFmtId="0" fontId="27" fillId="20" borderId="11" xfId="0" applyFont="1" applyFill="1" applyBorder="1"/>
    <xf numFmtId="0" fontId="23" fillId="20" borderId="49" xfId="46" applyFont="1" applyFill="1" applyBorder="1" applyAlignment="1">
      <alignment horizontal="center"/>
    </xf>
    <xf numFmtId="0" fontId="23" fillId="20" borderId="32" xfId="0" applyFont="1" applyFill="1" applyBorder="1"/>
    <xf numFmtId="0" fontId="23" fillId="20" borderId="18" xfId="0" applyFont="1" applyFill="1" applyBorder="1"/>
    <xf numFmtId="0" fontId="6" fillId="0" borderId="0" xfId="0" applyFont="1" applyAlignment="1">
      <alignment horizontal="left" wrapText="1" indent="5"/>
    </xf>
    <xf numFmtId="0" fontId="23" fillId="31" borderId="43" xfId="0" applyFont="1" applyFill="1" applyBorder="1" applyAlignment="1">
      <alignment horizontal="center"/>
    </xf>
    <xf numFmtId="0" fontId="23" fillId="31" borderId="44" xfId="0" applyFont="1" applyFill="1" applyBorder="1" applyAlignment="1">
      <alignment horizontal="center"/>
    </xf>
    <xf numFmtId="0" fontId="27" fillId="29" borderId="14" xfId="0" applyNumberFormat="1" applyFont="1" applyFill="1" applyBorder="1" applyAlignment="1">
      <alignment horizontal="center"/>
    </xf>
    <xf numFmtId="0" fontId="23" fillId="29" borderId="54" xfId="0" applyNumberFormat="1" applyFont="1" applyFill="1" applyBorder="1" applyAlignment="1">
      <alignment horizontal="center"/>
    </xf>
    <xf numFmtId="0" fontId="27" fillId="29" borderId="11" xfId="0" applyNumberFormat="1" applyFont="1" applyFill="1" applyBorder="1" applyAlignment="1">
      <alignment horizontal="center"/>
    </xf>
    <xf numFmtId="0" fontId="23" fillId="29" borderId="40" xfId="0" applyNumberFormat="1" applyFont="1" applyFill="1" applyBorder="1" applyAlignment="1">
      <alignment horizontal="center"/>
    </xf>
    <xf numFmtId="0" fontId="27" fillId="29" borderId="17" xfId="0" applyNumberFormat="1" applyFont="1" applyFill="1" applyBorder="1" applyAlignment="1">
      <alignment horizontal="center"/>
    </xf>
    <xf numFmtId="0" fontId="23" fillId="29" borderId="55" xfId="0" applyNumberFormat="1" applyFont="1" applyFill="1" applyBorder="1" applyAlignment="1">
      <alignment horizontal="center"/>
    </xf>
    <xf numFmtId="0" fontId="23" fillId="20" borderId="38" xfId="0" applyFont="1" applyFill="1" applyBorder="1"/>
    <xf numFmtId="165" fontId="27" fillId="20" borderId="11" xfId="0" applyNumberFormat="1" applyFont="1" applyFill="1" applyBorder="1"/>
    <xf numFmtId="0" fontId="27" fillId="20" borderId="17" xfId="0" applyFont="1" applyFill="1" applyBorder="1"/>
    <xf numFmtId="165" fontId="27" fillId="20" borderId="46" xfId="0" applyNumberFormat="1" applyFont="1" applyFill="1" applyBorder="1"/>
    <xf numFmtId="0" fontId="23" fillId="20" borderId="50" xfId="0" applyFont="1" applyFill="1" applyBorder="1"/>
    <xf numFmtId="0" fontId="27" fillId="0" borderId="41" xfId="0" applyFont="1" applyBorder="1" applyAlignment="1">
      <alignment horizontal="center"/>
    </xf>
    <xf numFmtId="0" fontId="27" fillId="0" borderId="47" xfId="0" applyFont="1" applyBorder="1" applyAlignment="1">
      <alignment horizontal="center"/>
    </xf>
    <xf numFmtId="0" fontId="27" fillId="20" borderId="47" xfId="0" applyFont="1" applyFill="1" applyBorder="1"/>
    <xf numFmtId="0" fontId="27" fillId="20" borderId="48" xfId="0" applyFont="1" applyFill="1" applyBorder="1"/>
    <xf numFmtId="166" fontId="27" fillId="22" borderId="26" xfId="0" applyNumberFormat="1" applyFont="1" applyFill="1" applyBorder="1" applyAlignment="1">
      <alignment horizontal="center"/>
    </xf>
    <xf numFmtId="166" fontId="27" fillId="0" borderId="26" xfId="0" applyNumberFormat="1" applyFont="1" applyFill="1" applyBorder="1" applyAlignment="1">
      <alignment horizontal="center"/>
    </xf>
    <xf numFmtId="165" fontId="27" fillId="20" borderId="15" xfId="0" applyNumberFormat="1" applyFont="1" applyFill="1" applyBorder="1" applyAlignment="1">
      <alignment horizontal="center" vertical="top" wrapText="1"/>
    </xf>
    <xf numFmtId="165" fontId="27" fillId="20" borderId="32" xfId="0" applyNumberFormat="1" applyFont="1" applyFill="1" applyBorder="1" applyAlignment="1">
      <alignment horizontal="center" vertical="top" wrapText="1"/>
    </xf>
    <xf numFmtId="165" fontId="27" fillId="0" borderId="27" xfId="0" applyNumberFormat="1" applyFont="1" applyFill="1" applyBorder="1" applyAlignment="1">
      <alignment horizontal="center" vertical="top" wrapText="1"/>
    </xf>
    <xf numFmtId="0" fontId="25" fillId="25" borderId="0" xfId="0" applyFont="1" applyFill="1" applyBorder="1"/>
    <xf numFmtId="0" fontId="6" fillId="0" borderId="0" xfId="0" applyFont="1" applyAlignment="1">
      <alignment horizontal="left" wrapText="1" indent="2"/>
    </xf>
    <xf numFmtId="0" fontId="6" fillId="0" borderId="0" xfId="0" applyFont="1" applyAlignment="1">
      <alignment horizontal="left" wrapText="1" indent="9"/>
    </xf>
    <xf numFmtId="0" fontId="26" fillId="0" borderId="0" xfId="46" applyFont="1" applyBorder="1" applyAlignment="1">
      <alignment horizontal="left"/>
    </xf>
    <xf numFmtId="0" fontId="26" fillId="0" borderId="0" xfId="46" applyFont="1" applyBorder="1" applyAlignment="1">
      <alignment horizontal="center"/>
    </xf>
    <xf numFmtId="9" fontId="23" fillId="0" borderId="0" xfId="0" applyNumberFormat="1" applyFont="1" applyBorder="1"/>
    <xf numFmtId="0" fontId="26" fillId="0" borderId="0" xfId="0" applyNumberFormat="1" applyFont="1" applyFill="1" applyBorder="1" applyAlignment="1" applyProtection="1">
      <alignment horizontal="left"/>
    </xf>
    <xf numFmtId="0" fontId="26" fillId="0" borderId="0" xfId="0" applyNumberFormat="1" applyFont="1" applyFill="1" applyBorder="1" applyAlignment="1" applyProtection="1">
      <alignment horizontal="center"/>
    </xf>
    <xf numFmtId="0" fontId="26" fillId="0" borderId="0" xfId="46" applyFont="1" applyAlignment="1">
      <alignment horizontal="left"/>
    </xf>
    <xf numFmtId="0" fontId="26" fillId="0" borderId="0" xfId="46" applyFont="1" applyAlignment="1">
      <alignment horizontal="center"/>
    </xf>
    <xf numFmtId="9" fontId="23" fillId="0" borderId="0" xfId="0" applyNumberFormat="1" applyFont="1"/>
    <xf numFmtId="0" fontId="26" fillId="0" borderId="0" xfId="46" applyFont="1" applyFill="1" applyAlignment="1">
      <alignment horizontal="left"/>
    </xf>
    <xf numFmtId="0" fontId="24" fillId="0" borderId="0" xfId="0" applyFont="1" applyFill="1"/>
    <xf numFmtId="0" fontId="23" fillId="27" borderId="0" xfId="0" applyFont="1" applyFill="1"/>
    <xf numFmtId="0" fontId="28" fillId="27" borderId="0" xfId="0" applyFont="1" applyFill="1"/>
    <xf numFmtId="0" fontId="6" fillId="0" borderId="0" xfId="0" applyFont="1" applyAlignment="1">
      <alignment horizontal="left" indent="6"/>
    </xf>
    <xf numFmtId="0" fontId="27" fillId="20" borderId="37" xfId="0" applyFont="1" applyFill="1" applyBorder="1" applyAlignment="1">
      <alignment horizontal="center" wrapText="1"/>
    </xf>
    <xf numFmtId="0" fontId="27" fillId="32" borderId="23" xfId="53" applyFont="1" applyFill="1" applyBorder="1" applyAlignment="1">
      <alignment horizontal="right" vertical="top" wrapText="1"/>
    </xf>
    <xf numFmtId="0" fontId="23" fillId="32" borderId="24" xfId="0" applyFont="1" applyFill="1" applyBorder="1" applyAlignment="1">
      <alignment horizontal="center" vertical="center" wrapText="1"/>
    </xf>
    <xf numFmtId="0" fontId="23" fillId="32" borderId="24" xfId="53" applyFont="1" applyFill="1" applyBorder="1" applyAlignment="1">
      <alignment vertical="top" wrapText="1"/>
    </xf>
    <xf numFmtId="0" fontId="27" fillId="32" borderId="24" xfId="53" applyFont="1" applyFill="1" applyBorder="1" applyAlignment="1">
      <alignment horizontal="right" vertical="top" wrapText="1"/>
    </xf>
    <xf numFmtId="165" fontId="27" fillId="32" borderId="38" xfId="0" applyNumberFormat="1" applyFont="1" applyFill="1" applyBorder="1" applyAlignment="1">
      <alignment horizontal="center" vertical="center" wrapText="1"/>
    </xf>
    <xf numFmtId="0" fontId="39" fillId="27" borderId="0" xfId="0" applyFont="1" applyFill="1" applyAlignment="1">
      <alignment vertical="top"/>
    </xf>
    <xf numFmtId="0" fontId="39" fillId="27" borderId="0" xfId="0" applyFont="1" applyFill="1" applyAlignment="1">
      <alignment vertical="top" wrapText="1"/>
    </xf>
    <xf numFmtId="0" fontId="39" fillId="27" borderId="0" xfId="0" applyFont="1" applyFill="1" applyAlignment="1">
      <alignment horizontal="center" vertical="top" wrapText="1"/>
    </xf>
    <xf numFmtId="0" fontId="39" fillId="27" borderId="0" xfId="0" applyFont="1" applyFill="1"/>
    <xf numFmtId="0" fontId="28" fillId="27" borderId="0" xfId="0" applyFont="1" applyFill="1" applyAlignment="1">
      <alignment horizontal="center" vertical="top"/>
    </xf>
    <xf numFmtId="0" fontId="28" fillId="27" borderId="0" xfId="0" applyFont="1" applyFill="1" applyAlignment="1">
      <alignment vertical="top"/>
    </xf>
    <xf numFmtId="49" fontId="23" fillId="0" borderId="10" xfId="48" applyNumberFormat="1" applyFont="1" applyFill="1" applyBorder="1" applyAlignment="1">
      <alignment horizontal="center"/>
    </xf>
    <xf numFmtId="0" fontId="23" fillId="0" borderId="0" xfId="0" applyFont="1" applyFill="1"/>
    <xf numFmtId="1" fontId="25" fillId="0" borderId="52" xfId="0" applyNumberFormat="1" applyFont="1" applyFill="1" applyBorder="1"/>
    <xf numFmtId="1" fontId="25" fillId="0" borderId="0" xfId="0" applyNumberFormat="1" applyFont="1" applyFill="1" applyBorder="1"/>
    <xf numFmtId="1" fontId="25" fillId="0" borderId="43" xfId="0" applyNumberFormat="1" applyFont="1" applyFill="1" applyBorder="1"/>
    <xf numFmtId="1" fontId="25" fillId="0" borderId="59" xfId="0" applyNumberFormat="1" applyFont="1" applyFill="1" applyBorder="1"/>
    <xf numFmtId="1" fontId="24" fillId="0" borderId="10" xfId="49" applyNumberFormat="1" applyFont="1" applyBorder="1"/>
    <xf numFmtId="0" fontId="24" fillId="21" borderId="43" xfId="0" applyFont="1" applyFill="1" applyBorder="1"/>
    <xf numFmtId="0" fontId="24" fillId="21" borderId="59" xfId="0" applyFont="1" applyFill="1" applyBorder="1"/>
    <xf numFmtId="1" fontId="24" fillId="0" borderId="46" xfId="49" applyNumberFormat="1" applyFont="1" applyBorder="1"/>
    <xf numFmtId="0" fontId="24" fillId="0" borderId="12" xfId="0" applyNumberFormat="1" applyFont="1" applyFill="1" applyBorder="1"/>
    <xf numFmtId="0" fontId="24" fillId="0" borderId="60" xfId="0" applyNumberFormat="1" applyFont="1" applyFill="1" applyBorder="1"/>
    <xf numFmtId="9" fontId="25" fillId="0" borderId="52" xfId="0" applyNumberFormat="1" applyFont="1" applyFill="1" applyBorder="1"/>
    <xf numFmtId="9" fontId="25" fillId="0" borderId="43" xfId="0" applyNumberFormat="1" applyFont="1" applyFill="1" applyBorder="1"/>
    <xf numFmtId="0" fontId="24" fillId="0" borderId="52" xfId="0" applyFont="1" applyFill="1" applyBorder="1"/>
    <xf numFmtId="0" fontId="24" fillId="0" borderId="43" xfId="0" applyFont="1" applyFill="1" applyBorder="1"/>
    <xf numFmtId="0" fontId="24" fillId="0" borderId="59" xfId="0" applyFont="1" applyFill="1" applyBorder="1"/>
    <xf numFmtId="1" fontId="24" fillId="0" borderId="59" xfId="0" applyNumberFormat="1" applyFont="1" applyFill="1" applyBorder="1"/>
    <xf numFmtId="165" fontId="23" fillId="0" borderId="0" xfId="0" applyNumberFormat="1" applyFont="1" applyFill="1" applyAlignment="1">
      <alignment horizontal="center"/>
    </xf>
    <xf numFmtId="0" fontId="37" fillId="0" borderId="10" xfId="48" applyNumberFormat="1" applyFont="1" applyFill="1" applyBorder="1" applyAlignment="1">
      <alignment horizontal="left" vertical="center" indent="1"/>
    </xf>
    <xf numFmtId="0" fontId="37" fillId="0" borderId="46" xfId="48" applyNumberFormat="1" applyFont="1" applyFill="1" applyBorder="1" applyAlignment="1">
      <alignment horizontal="left" vertical="center" indent="1"/>
    </xf>
    <xf numFmtId="0" fontId="47" fillId="25" borderId="0" xfId="0" applyFont="1" applyFill="1" applyBorder="1" applyAlignment="1">
      <alignment vertical="top"/>
    </xf>
    <xf numFmtId="0" fontId="47" fillId="25" borderId="0" xfId="0" applyFont="1" applyFill="1" applyBorder="1" applyAlignment="1">
      <alignment vertical="top" wrapText="1"/>
    </xf>
    <xf numFmtId="0" fontId="47" fillId="25" borderId="0" xfId="0" applyFont="1" applyFill="1" applyBorder="1" applyAlignment="1">
      <alignment horizontal="center" vertical="top" wrapText="1"/>
    </xf>
    <xf numFmtId="0" fontId="47" fillId="25" borderId="0" xfId="0" applyFont="1" applyFill="1" applyBorder="1"/>
    <xf numFmtId="0" fontId="47" fillId="25" borderId="0" xfId="0" applyFont="1" applyFill="1" applyBorder="1" applyAlignment="1">
      <alignment horizontal="center" vertical="top"/>
    </xf>
    <xf numFmtId="0" fontId="47" fillId="25" borderId="0" xfId="0" applyFont="1" applyFill="1"/>
    <xf numFmtId="0" fontId="47" fillId="25" borderId="0" xfId="0" applyFont="1" applyFill="1" applyBorder="1" applyAlignment="1">
      <alignment horizontal="left"/>
    </xf>
    <xf numFmtId="0" fontId="49" fillId="25" borderId="0" xfId="0" applyFont="1" applyFill="1" applyBorder="1" applyAlignment="1">
      <alignment vertical="top"/>
    </xf>
    <xf numFmtId="0" fontId="49" fillId="25" borderId="0" xfId="0" applyFont="1" applyFill="1" applyBorder="1" applyAlignment="1">
      <alignment vertical="top" wrapText="1"/>
    </xf>
    <xf numFmtId="0" fontId="49" fillId="25" borderId="0" xfId="0" applyFont="1" applyFill="1" applyBorder="1" applyAlignment="1">
      <alignment horizontal="center" vertical="top" wrapText="1"/>
    </xf>
    <xf numFmtId="0" fontId="49" fillId="25" borderId="0" xfId="0" applyFont="1" applyFill="1" applyBorder="1"/>
    <xf numFmtId="0" fontId="49" fillId="25" borderId="0" xfId="0" applyFont="1" applyFill="1" applyBorder="1" applyAlignment="1">
      <alignment horizontal="center" vertical="top"/>
    </xf>
    <xf numFmtId="14" fontId="47" fillId="25" borderId="0" xfId="0" applyNumberFormat="1" applyFont="1" applyFill="1" applyBorder="1" applyAlignment="1">
      <alignment vertical="top"/>
    </xf>
    <xf numFmtId="1" fontId="35" fillId="27" borderId="57" xfId="0" applyNumberFormat="1" applyFont="1" applyFill="1" applyBorder="1" applyAlignment="1">
      <alignment vertical="top"/>
    </xf>
    <xf numFmtId="1" fontId="35" fillId="27" borderId="45" xfId="0" applyNumberFormat="1" applyFont="1" applyFill="1" applyBorder="1" applyAlignment="1">
      <alignment vertical="top"/>
    </xf>
    <xf numFmtId="1" fontId="35" fillId="27" borderId="45" xfId="0" applyNumberFormat="1" applyFont="1" applyFill="1" applyBorder="1" applyAlignment="1">
      <alignment vertical="top" wrapText="1"/>
    </xf>
    <xf numFmtId="1" fontId="35" fillId="27" borderId="45" xfId="0" applyNumberFormat="1" applyFont="1" applyFill="1" applyBorder="1" applyAlignment="1">
      <alignment horizontal="center" vertical="top" wrapText="1"/>
    </xf>
    <xf numFmtId="1" fontId="35" fillId="27" borderId="45" xfId="0" applyNumberFormat="1" applyFont="1" applyFill="1" applyBorder="1"/>
    <xf numFmtId="1" fontId="35" fillId="27" borderId="45" xfId="0" applyNumberFormat="1" applyFont="1" applyFill="1" applyBorder="1" applyAlignment="1">
      <alignment horizontal="center" vertical="top"/>
    </xf>
    <xf numFmtId="0" fontId="28" fillId="27" borderId="45" xfId="0" applyFont="1" applyFill="1" applyBorder="1" applyAlignment="1">
      <alignment horizontal="right" vertical="top"/>
    </xf>
    <xf numFmtId="0" fontId="28" fillId="27" borderId="45" xfId="0" applyFont="1" applyFill="1" applyBorder="1"/>
    <xf numFmtId="0" fontId="45" fillId="27" borderId="58" xfId="0" applyFont="1" applyFill="1" applyBorder="1" applyAlignment="1">
      <alignment horizontal="right"/>
    </xf>
    <xf numFmtId="0" fontId="35" fillId="27" borderId="45" xfId="0" applyFont="1" applyFill="1" applyBorder="1"/>
    <xf numFmtId="1" fontId="35" fillId="27" borderId="43" xfId="0" applyNumberFormat="1" applyFont="1" applyFill="1" applyBorder="1" applyAlignment="1">
      <alignment vertical="top"/>
    </xf>
    <xf numFmtId="1" fontId="35" fillId="27" borderId="59" xfId="0" applyNumberFormat="1" applyFont="1" applyFill="1" applyBorder="1" applyAlignment="1">
      <alignment vertical="top"/>
    </xf>
    <xf numFmtId="1" fontId="35" fillId="27" borderId="59" xfId="0" applyNumberFormat="1" applyFont="1" applyFill="1" applyBorder="1" applyAlignment="1">
      <alignment vertical="top" wrapText="1"/>
    </xf>
    <xf numFmtId="1" fontId="35" fillId="27" borderId="59" xfId="0" applyNumberFormat="1" applyFont="1" applyFill="1" applyBorder="1" applyAlignment="1">
      <alignment horizontal="center" vertical="top" wrapText="1"/>
    </xf>
    <xf numFmtId="1" fontId="35" fillId="27" borderId="59" xfId="0" applyNumberFormat="1" applyFont="1" applyFill="1" applyBorder="1"/>
    <xf numFmtId="1" fontId="35" fillId="27" borderId="59" xfId="0" applyNumberFormat="1" applyFont="1" applyFill="1" applyBorder="1" applyAlignment="1">
      <alignment horizontal="center" vertical="top"/>
    </xf>
    <xf numFmtId="0" fontId="28" fillId="27" borderId="59" xfId="0" applyFont="1" applyFill="1" applyBorder="1" applyAlignment="1">
      <alignment horizontal="right" vertical="top"/>
    </xf>
    <xf numFmtId="0" fontId="28" fillId="27" borderId="59" xfId="0" applyFont="1" applyFill="1" applyBorder="1"/>
    <xf numFmtId="0" fontId="45" fillId="27" borderId="60" xfId="0" applyFont="1" applyFill="1" applyBorder="1" applyAlignment="1">
      <alignment horizontal="right"/>
    </xf>
    <xf numFmtId="0" fontId="35" fillId="27" borderId="59" xfId="0" applyFont="1" applyFill="1" applyBorder="1"/>
    <xf numFmtId="49" fontId="37" fillId="0" borderId="46" xfId="48" applyNumberFormat="1" applyFont="1" applyFill="1" applyBorder="1" applyAlignment="1">
      <alignment horizontal="left" vertical="top" wrapText="1"/>
    </xf>
    <xf numFmtId="49" fontId="37" fillId="0" borderId="46" xfId="48" applyNumberFormat="1" applyFont="1" applyFill="1" applyBorder="1" applyAlignment="1">
      <alignment horizontal="left" indent="1"/>
    </xf>
    <xf numFmtId="49" fontId="23" fillId="0" borderId="46" xfId="48" applyNumberFormat="1" applyFont="1" applyFill="1" applyBorder="1" applyAlignment="1">
      <alignment horizontal="center"/>
    </xf>
    <xf numFmtId="164" fontId="23" fillId="0" borderId="0" xfId="0" applyNumberFormat="1" applyFont="1" applyAlignment="1">
      <alignment vertical="top"/>
    </xf>
    <xf numFmtId="165" fontId="23" fillId="0" borderId="46" xfId="0" applyNumberFormat="1" applyFont="1" applyFill="1" applyBorder="1" applyAlignment="1">
      <alignment horizontal="center"/>
    </xf>
    <xf numFmtId="0" fontId="23" fillId="26" borderId="62" xfId="0" applyFont="1" applyFill="1" applyBorder="1"/>
    <xf numFmtId="0" fontId="23" fillId="26" borderId="10" xfId="0" applyFont="1" applyFill="1" applyBorder="1"/>
    <xf numFmtId="0" fontId="24" fillId="26" borderId="47" xfId="0" applyFont="1" applyFill="1" applyBorder="1" applyAlignment="1">
      <alignment horizontal="left" vertical="top" textRotation="180"/>
    </xf>
    <xf numFmtId="0" fontId="32" fillId="28" borderId="0" xfId="0" applyFont="1" applyFill="1" applyBorder="1"/>
    <xf numFmtId="0" fontId="28" fillId="0" borderId="0" xfId="0" applyFont="1" applyFill="1"/>
    <xf numFmtId="0" fontId="24" fillId="25" borderId="0" xfId="0" applyFont="1" applyFill="1"/>
    <xf numFmtId="0" fontId="25" fillId="25" borderId="0" xfId="0" applyFont="1" applyFill="1"/>
    <xf numFmtId="0" fontId="27" fillId="28" borderId="44" xfId="0" applyFont="1" applyFill="1" applyBorder="1"/>
    <xf numFmtId="0" fontId="23" fillId="28" borderId="39" xfId="0" applyFont="1" applyFill="1" applyBorder="1"/>
    <xf numFmtId="0" fontId="23" fillId="28" borderId="31" xfId="0" applyFont="1" applyFill="1" applyBorder="1"/>
    <xf numFmtId="0" fontId="25" fillId="28" borderId="57" xfId="0" applyFont="1" applyFill="1" applyBorder="1"/>
    <xf numFmtId="9" fontId="24" fillId="28" borderId="45" xfId="0" applyNumberFormat="1" applyFont="1" applyFill="1" applyBorder="1"/>
    <xf numFmtId="0" fontId="24" fillId="28" borderId="45" xfId="0" applyFont="1" applyFill="1" applyBorder="1"/>
    <xf numFmtId="164" fontId="24" fillId="28" borderId="45" xfId="0" applyNumberFormat="1" applyFont="1" applyFill="1" applyBorder="1"/>
    <xf numFmtId="164" fontId="24" fillId="28" borderId="58" xfId="0" applyNumberFormat="1" applyFont="1" applyFill="1" applyBorder="1"/>
    <xf numFmtId="0" fontId="25" fillId="28" borderId="43" xfId="0" applyFont="1" applyFill="1" applyBorder="1"/>
    <xf numFmtId="9" fontId="24" fillId="28" borderId="59" xfId="0" applyNumberFormat="1" applyFont="1" applyFill="1" applyBorder="1"/>
    <xf numFmtId="0" fontId="24" fillId="28" borderId="59" xfId="0" applyFont="1" applyFill="1" applyBorder="1"/>
    <xf numFmtId="0" fontId="24" fillId="28" borderId="60" xfId="0" applyFont="1" applyFill="1" applyBorder="1"/>
    <xf numFmtId="171" fontId="27" fillId="22" borderId="25" xfId="0" applyNumberFormat="1" applyFont="1" applyFill="1" applyBorder="1" applyAlignment="1">
      <alignment horizontal="center"/>
    </xf>
    <xf numFmtId="172" fontId="23" fillId="20" borderId="15" xfId="0" applyNumberFormat="1" applyFont="1" applyFill="1" applyBorder="1"/>
    <xf numFmtId="172" fontId="23" fillId="20" borderId="18" xfId="0" applyNumberFormat="1" applyFont="1" applyFill="1" applyBorder="1"/>
    <xf numFmtId="0" fontId="28" fillId="27" borderId="0" xfId="0" applyFont="1" applyFill="1" applyAlignment="1">
      <alignment vertical="top" wrapText="1"/>
    </xf>
    <xf numFmtId="0" fontId="28" fillId="27" borderId="0" xfId="0" applyFont="1" applyFill="1" applyAlignment="1">
      <alignment horizontal="center" vertical="top" wrapText="1"/>
    </xf>
    <xf numFmtId="165" fontId="28" fillId="27" borderId="0" xfId="0" applyNumberFormat="1" applyFont="1" applyFill="1"/>
    <xf numFmtId="0" fontId="42" fillId="25" borderId="42" xfId="0" applyFont="1" applyFill="1" applyBorder="1" applyAlignment="1">
      <alignment vertical="top"/>
    </xf>
    <xf numFmtId="0" fontId="42" fillId="25" borderId="62" xfId="0" applyFont="1" applyFill="1" applyBorder="1" applyAlignment="1">
      <alignment vertical="top"/>
    </xf>
    <xf numFmtId="0" fontId="42" fillId="25" borderId="62" xfId="0" applyFont="1" applyFill="1" applyBorder="1" applyAlignment="1">
      <alignment vertical="top" wrapText="1"/>
    </xf>
    <xf numFmtId="0" fontId="42" fillId="25" borderId="62" xfId="0" applyFont="1" applyFill="1" applyBorder="1" applyAlignment="1">
      <alignment horizontal="center" vertical="top" wrapText="1"/>
    </xf>
    <xf numFmtId="0" fontId="42" fillId="25" borderId="62" xfId="0" applyFont="1" applyFill="1" applyBorder="1"/>
    <xf numFmtId="0" fontId="42" fillId="25" borderId="62" xfId="0" applyFont="1" applyFill="1" applyBorder="1" applyAlignment="1">
      <alignment horizontal="center" vertical="top"/>
    </xf>
    <xf numFmtId="0" fontId="43" fillId="25" borderId="62" xfId="36" applyFont="1" applyFill="1" applyBorder="1" applyAlignment="1" applyProtection="1">
      <alignment vertical="top"/>
    </xf>
    <xf numFmtId="0" fontId="42" fillId="25" borderId="64" xfId="0" applyFont="1" applyFill="1" applyBorder="1" applyAlignment="1">
      <alignment vertical="top"/>
    </xf>
    <xf numFmtId="0" fontId="42" fillId="25" borderId="10" xfId="0" applyFont="1" applyFill="1" applyBorder="1" applyAlignment="1">
      <alignment vertical="top"/>
    </xf>
    <xf numFmtId="0" fontId="42" fillId="25" borderId="10" xfId="0" applyFont="1" applyFill="1" applyBorder="1" applyAlignment="1">
      <alignment vertical="top" wrapText="1"/>
    </xf>
    <xf numFmtId="0" fontId="42" fillId="25" borderId="10" xfId="0" applyFont="1" applyFill="1" applyBorder="1" applyAlignment="1">
      <alignment horizontal="center" vertical="top" wrapText="1"/>
    </xf>
    <xf numFmtId="0" fontId="42" fillId="25" borderId="10" xfId="0" applyFont="1" applyFill="1" applyBorder="1"/>
    <xf numFmtId="0" fontId="42" fillId="25" borderId="10" xfId="0" applyFont="1" applyFill="1" applyBorder="1" applyAlignment="1">
      <alignment horizontal="center" vertical="top"/>
    </xf>
    <xf numFmtId="0" fontId="43" fillId="25" borderId="10" xfId="36" applyFont="1" applyFill="1" applyBorder="1" applyAlignment="1" applyProtection="1">
      <alignment vertical="top"/>
    </xf>
    <xf numFmtId="0" fontId="42" fillId="25" borderId="41" xfId="0" applyFont="1" applyFill="1" applyBorder="1" applyAlignment="1">
      <alignment horizontal="center" vertical="top" wrapText="1"/>
    </xf>
    <xf numFmtId="0" fontId="42" fillId="25" borderId="47" xfId="0" applyFont="1" applyFill="1" applyBorder="1" applyAlignment="1">
      <alignment horizontal="center" vertical="top" wrapText="1"/>
    </xf>
    <xf numFmtId="0" fontId="42" fillId="25" borderId="47" xfId="0" applyFont="1" applyFill="1" applyBorder="1" applyAlignment="1">
      <alignment horizontal="center" vertical="top"/>
    </xf>
    <xf numFmtId="49" fontId="24" fillId="25" borderId="56" xfId="0" applyNumberFormat="1" applyFont="1" applyFill="1" applyBorder="1" applyAlignment="1">
      <alignment horizontal="center" vertical="top" textRotation="180"/>
    </xf>
    <xf numFmtId="0" fontId="24" fillId="25" borderId="36" xfId="0" applyFont="1" applyFill="1" applyBorder="1" applyAlignment="1">
      <alignment horizontal="center" vertical="top" textRotation="180"/>
    </xf>
    <xf numFmtId="0" fontId="24" fillId="25" borderId="67" xfId="0" applyFont="1" applyFill="1" applyBorder="1" applyAlignment="1">
      <alignment horizontal="center" vertical="top" textRotation="180"/>
    </xf>
    <xf numFmtId="49" fontId="24" fillId="32" borderId="53" xfId="0" applyNumberFormat="1" applyFont="1" applyFill="1" applyBorder="1" applyAlignment="1">
      <alignment horizontal="center" vertical="center" wrapText="1"/>
    </xf>
    <xf numFmtId="49" fontId="24" fillId="32" borderId="34" xfId="0" applyNumberFormat="1" applyFont="1" applyFill="1" applyBorder="1" applyAlignment="1">
      <alignment horizontal="center" vertical="center" wrapText="1"/>
    </xf>
    <xf numFmtId="49" fontId="24" fillId="32" borderId="61" xfId="0" applyNumberFormat="1" applyFont="1" applyFill="1" applyBorder="1" applyAlignment="1">
      <alignment horizontal="center" vertical="center" wrapText="1"/>
    </xf>
    <xf numFmtId="49" fontId="24" fillId="32" borderId="55" xfId="0" applyNumberFormat="1" applyFont="1" applyFill="1" applyBorder="1" applyAlignment="1">
      <alignment horizontal="center" vertical="center" wrapText="1"/>
    </xf>
    <xf numFmtId="0" fontId="23" fillId="25" borderId="25" xfId="21" applyFont="1" applyFill="1" applyBorder="1" applyAlignment="1">
      <alignment horizontal="center"/>
    </xf>
    <xf numFmtId="0" fontId="23" fillId="25" borderId="26" xfId="21" applyFont="1" applyFill="1" applyBorder="1" applyAlignment="1">
      <alignment horizontal="center"/>
    </xf>
    <xf numFmtId="0" fontId="23" fillId="25" borderId="27" xfId="21" applyFont="1" applyFill="1" applyBorder="1" applyAlignment="1">
      <alignment horizontal="center"/>
    </xf>
    <xf numFmtId="0" fontId="0" fillId="26" borderId="11" xfId="0" applyFill="1" applyBorder="1"/>
    <xf numFmtId="0" fontId="23" fillId="20" borderId="57" xfId="46" applyFont="1" applyFill="1" applyBorder="1" applyAlignment="1">
      <alignment horizontal="center"/>
    </xf>
    <xf numFmtId="0" fontId="23" fillId="20" borderId="45" xfId="0" applyFont="1" applyFill="1" applyBorder="1"/>
    <xf numFmtId="0" fontId="23" fillId="20" borderId="58" xfId="0" applyFont="1" applyFill="1" applyBorder="1"/>
    <xf numFmtId="0" fontId="23" fillId="20" borderId="52" xfId="46" applyFont="1" applyFill="1" applyBorder="1" applyAlignment="1">
      <alignment horizontal="center"/>
    </xf>
    <xf numFmtId="0" fontId="23" fillId="20" borderId="12" xfId="0" applyFont="1" applyFill="1" applyBorder="1"/>
    <xf numFmtId="0" fontId="23" fillId="20" borderId="43" xfId="46" applyFont="1" applyFill="1" applyBorder="1" applyAlignment="1">
      <alignment horizontal="center"/>
    </xf>
    <xf numFmtId="0" fontId="23" fillId="0" borderId="59" xfId="0" applyFont="1" applyBorder="1"/>
    <xf numFmtId="0" fontId="23" fillId="20" borderId="59" xfId="0" applyFont="1" applyFill="1" applyBorder="1"/>
    <xf numFmtId="0" fontId="23" fillId="20" borderId="60" xfId="0" applyFont="1" applyFill="1" applyBorder="1"/>
    <xf numFmtId="0" fontId="6" fillId="26" borderId="11" xfId="0" applyFont="1" applyFill="1" applyBorder="1"/>
    <xf numFmtId="0" fontId="34" fillId="0" borderId="0" xfId="0" applyFont="1" applyAlignment="1">
      <alignment horizontal="left" wrapText="1" indent="26"/>
    </xf>
    <xf numFmtId="0" fontId="23" fillId="0" borderId="10" xfId="0" applyFont="1" applyBorder="1" applyAlignment="1">
      <alignment horizontal="left"/>
    </xf>
    <xf numFmtId="0" fontId="36" fillId="0" borderId="10" xfId="50" applyFont="1" applyBorder="1" applyAlignment="1">
      <alignment horizontal="left" vertical="top" wrapText="1"/>
    </xf>
    <xf numFmtId="0" fontId="37" fillId="0" borderId="10" xfId="48" applyNumberFormat="1" applyFont="1" applyFill="1" applyBorder="1" applyAlignment="1">
      <alignment horizontal="left" vertical="top"/>
    </xf>
    <xf numFmtId="0" fontId="36" fillId="0" borderId="0" xfId="50" applyFont="1" applyAlignment="1">
      <alignment horizontal="left" vertical="top" wrapText="1"/>
    </xf>
    <xf numFmtId="0" fontId="23" fillId="0" borderId="0" xfId="0" applyFont="1" applyAlignment="1">
      <alignment horizontal="left" vertical="top"/>
    </xf>
    <xf numFmtId="0" fontId="23" fillId="0" borderId="46" xfId="0" applyFont="1" applyBorder="1" applyAlignment="1">
      <alignment horizontal="left"/>
    </xf>
    <xf numFmtId="0" fontId="36" fillId="0" borderId="46" xfId="50" applyFont="1" applyBorder="1" applyAlignment="1">
      <alignment horizontal="left" vertical="top" wrapText="1"/>
    </xf>
    <xf numFmtId="0" fontId="37" fillId="0" borderId="46" xfId="48" applyNumberFormat="1" applyFont="1" applyFill="1" applyBorder="1" applyAlignment="1">
      <alignment horizontal="left" vertical="top"/>
    </xf>
    <xf numFmtId="0" fontId="36" fillId="0" borderId="59" xfId="50" applyFont="1" applyBorder="1" applyAlignment="1">
      <alignment horizontal="left" vertical="top" wrapText="1"/>
    </xf>
    <xf numFmtId="49" fontId="24" fillId="0" borderId="10" xfId="48" applyNumberFormat="1" applyFont="1" applyFill="1" applyBorder="1" applyAlignment="1">
      <alignment horizontal="center"/>
    </xf>
    <xf numFmtId="49" fontId="24" fillId="0" borderId="46" xfId="48" applyNumberFormat="1" applyFont="1" applyFill="1" applyBorder="1" applyAlignment="1">
      <alignment horizontal="center"/>
    </xf>
    <xf numFmtId="0" fontId="47" fillId="25" borderId="58" xfId="0" applyFont="1" applyFill="1" applyBorder="1"/>
    <xf numFmtId="0" fontId="47" fillId="25" borderId="12" xfId="0" applyFont="1" applyFill="1" applyBorder="1"/>
    <xf numFmtId="0" fontId="47" fillId="25" borderId="60" xfId="0" applyFont="1" applyFill="1" applyBorder="1"/>
    <xf numFmtId="0" fontId="45" fillId="27" borderId="68" xfId="0" applyFont="1" applyFill="1" applyBorder="1" applyAlignment="1">
      <alignment horizontal="right"/>
    </xf>
    <xf numFmtId="0" fontId="45" fillId="27" borderId="69" xfId="0" applyFont="1" applyFill="1" applyBorder="1" applyAlignment="1">
      <alignment horizontal="right"/>
    </xf>
    <xf numFmtId="9" fontId="51" fillId="27" borderId="0" xfId="0" applyNumberFormat="1" applyFont="1" applyFill="1" applyBorder="1"/>
    <xf numFmtId="0" fontId="23" fillId="27" borderId="70" xfId="0" applyFont="1" applyFill="1" applyBorder="1"/>
    <xf numFmtId="0" fontId="23" fillId="27" borderId="71" xfId="0" applyFont="1" applyFill="1" applyBorder="1"/>
    <xf numFmtId="0" fontId="27" fillId="20" borderId="26" xfId="0" applyFont="1" applyFill="1" applyBorder="1" applyAlignment="1">
      <alignment horizontal="center"/>
    </xf>
    <xf numFmtId="0" fontId="23" fillId="31" borderId="11" xfId="0" applyFont="1" applyFill="1" applyBorder="1" applyAlignment="1">
      <alignment horizontal="center"/>
    </xf>
    <xf numFmtId="0" fontId="23" fillId="31" borderId="17" xfId="0" applyFont="1" applyFill="1" applyBorder="1" applyAlignment="1">
      <alignment horizontal="center"/>
    </xf>
    <xf numFmtId="0" fontId="35" fillId="0" borderId="12" xfId="0" applyNumberFormat="1" applyFont="1" applyFill="1" applyBorder="1" applyAlignment="1">
      <alignment shrinkToFit="1"/>
    </xf>
    <xf numFmtId="0" fontId="35" fillId="0" borderId="60" xfId="0" applyNumberFormat="1" applyFont="1" applyFill="1" applyBorder="1" applyAlignment="1">
      <alignment shrinkToFit="1"/>
    </xf>
    <xf numFmtId="0" fontId="23" fillId="0" borderId="0" xfId="50" applyFont="1" applyAlignment="1">
      <alignment horizontal="left" vertical="top" wrapText="1"/>
    </xf>
    <xf numFmtId="164" fontId="44" fillId="25" borderId="62" xfId="0" applyNumberFormat="1" applyFont="1" applyFill="1" applyBorder="1" applyAlignment="1">
      <alignment horizontal="center" vertical="center"/>
    </xf>
    <xf numFmtId="0" fontId="47" fillId="25" borderId="0" xfId="0" applyFont="1" applyFill="1" applyBorder="1" applyAlignment="1">
      <alignment horizontal="right"/>
    </xf>
    <xf numFmtId="164" fontId="24" fillId="25" borderId="10" xfId="0" applyNumberFormat="1" applyFont="1" applyFill="1" applyBorder="1" applyAlignment="1">
      <alignment horizontal="center" vertical="center"/>
    </xf>
    <xf numFmtId="0" fontId="48" fillId="25" borderId="0" xfId="0" applyFont="1" applyFill="1" applyAlignment="1"/>
    <xf numFmtId="164" fontId="44" fillId="25" borderId="63" xfId="0" applyNumberFormat="1" applyFont="1" applyFill="1" applyBorder="1" applyAlignment="1">
      <alignment horizontal="center" vertical="center"/>
    </xf>
    <xf numFmtId="164" fontId="44" fillId="25" borderId="24" xfId="0" applyNumberFormat="1" applyFont="1" applyFill="1" applyBorder="1" applyAlignment="1">
      <alignment horizontal="center" vertical="center"/>
    </xf>
    <xf numFmtId="164" fontId="44" fillId="25" borderId="65" xfId="0" applyNumberFormat="1" applyFont="1" applyFill="1" applyBorder="1" applyAlignment="1">
      <alignment horizontal="center" vertical="center"/>
    </xf>
    <xf numFmtId="164" fontId="24" fillId="25" borderId="52" xfId="0" applyNumberFormat="1" applyFont="1" applyFill="1" applyBorder="1" applyAlignment="1">
      <alignment horizontal="center" vertical="center"/>
    </xf>
    <xf numFmtId="164" fontId="24" fillId="25" borderId="0" xfId="0" applyNumberFormat="1" applyFont="1" applyFill="1" applyBorder="1" applyAlignment="1">
      <alignment horizontal="center" vertical="center"/>
    </xf>
    <xf numFmtId="164" fontId="24" fillId="25" borderId="12" xfId="0" applyNumberFormat="1" applyFont="1" applyFill="1" applyBorder="1" applyAlignment="1">
      <alignment horizontal="center" vertical="center"/>
    </xf>
    <xf numFmtId="0" fontId="35" fillId="27" borderId="62" xfId="0" applyFont="1" applyFill="1" applyBorder="1" applyAlignment="1">
      <alignment horizontal="center" vertical="center"/>
    </xf>
    <xf numFmtId="0" fontId="46" fillId="0" borderId="62" xfId="0" applyFont="1" applyBorder="1" applyAlignment="1">
      <alignment horizontal="center" vertical="center"/>
    </xf>
    <xf numFmtId="0" fontId="46" fillId="0" borderId="66" xfId="0" applyFont="1" applyBorder="1" applyAlignment="1">
      <alignment horizontal="center" vertical="center"/>
    </xf>
    <xf numFmtId="0" fontId="46" fillId="0" borderId="46" xfId="0" applyFont="1" applyBorder="1" applyAlignment="1">
      <alignment horizontal="center" vertical="center"/>
    </xf>
    <xf numFmtId="0" fontId="46" fillId="0" borderId="50" xfId="0" applyFont="1" applyBorder="1" applyAlignment="1">
      <alignment horizontal="center" vertical="center"/>
    </xf>
    <xf numFmtId="0" fontId="45" fillId="27" borderId="62" xfId="0" applyFont="1" applyFill="1" applyBorder="1" applyAlignment="1">
      <alignment horizontal="center" vertical="center"/>
    </xf>
    <xf numFmtId="0" fontId="50" fillId="27" borderId="46" xfId="0" applyFont="1" applyFill="1" applyBorder="1" applyAlignment="1">
      <alignment horizontal="center" vertical="center"/>
    </xf>
    <xf numFmtId="170" fontId="45" fillId="27" borderId="62" xfId="0" applyNumberFormat="1" applyFont="1" applyFill="1" applyBorder="1" applyAlignment="1">
      <alignment horizontal="center" vertical="center"/>
    </xf>
    <xf numFmtId="170" fontId="50" fillId="27" borderId="46" xfId="0" applyNumberFormat="1" applyFont="1" applyFill="1" applyBorder="1" applyAlignment="1">
      <alignment horizontal="center" vertical="center"/>
    </xf>
    <xf numFmtId="0" fontId="42" fillId="25" borderId="10" xfId="0" applyFont="1" applyFill="1" applyBorder="1" applyAlignment="1">
      <alignment horizontal="center" vertical="top" textRotation="180" wrapText="1"/>
    </xf>
    <xf numFmtId="0" fontId="0" fillId="25" borderId="47" xfId="0" applyFill="1" applyBorder="1" applyAlignment="1">
      <alignment horizontal="center" vertical="top" textRotation="180"/>
    </xf>
    <xf numFmtId="0" fontId="42" fillId="25" borderId="10" xfId="0" applyFont="1" applyFill="1" applyBorder="1" applyAlignment="1">
      <alignment horizontal="center" vertical="top" textRotation="180"/>
    </xf>
    <xf numFmtId="0" fontId="23" fillId="20" borderId="23" xfId="0" applyFont="1" applyFill="1" applyBorder="1" applyAlignment="1">
      <alignment wrapText="1"/>
    </xf>
    <xf numFmtId="0" fontId="0" fillId="0" borderId="24" xfId="0" applyBorder="1" applyAlignment="1"/>
    <xf numFmtId="0" fontId="0" fillId="0" borderId="38" xfId="0" applyBorder="1" applyAlignment="1"/>
    <xf numFmtId="0" fontId="23" fillId="20" borderId="35" xfId="0" applyFont="1" applyFill="1" applyBorder="1" applyAlignment="1">
      <alignment wrapText="1"/>
    </xf>
    <xf numFmtId="0" fontId="0" fillId="0" borderId="36" xfId="0" applyBorder="1" applyAlignment="1"/>
    <xf numFmtId="0" fontId="0" fillId="0" borderId="37" xfId="0" applyBorder="1" applyAlignment="1"/>
    <xf numFmtId="0" fontId="27" fillId="20" borderId="35" xfId="0" applyFont="1" applyFill="1" applyBorder="1" applyAlignment="1">
      <alignment horizontal="center"/>
    </xf>
    <xf numFmtId="0" fontId="39" fillId="27" borderId="19" xfId="0" applyFont="1" applyFill="1" applyBorder="1" applyAlignment="1">
      <alignment horizontal="center"/>
    </xf>
    <xf numFmtId="0" fontId="39" fillId="27" borderId="20" xfId="0" applyFont="1" applyFill="1" applyBorder="1" applyAlignment="1">
      <alignment horizontal="center"/>
    </xf>
    <xf numFmtId="0" fontId="39" fillId="27" borderId="21" xfId="0" applyFont="1" applyFill="1" applyBorder="1" applyAlignment="1">
      <alignment horizontal="center"/>
    </xf>
    <xf numFmtId="0" fontId="27" fillId="30" borderId="11" xfId="0" applyFont="1" applyFill="1" applyBorder="1" applyAlignment="1">
      <alignment horizontal="center"/>
    </xf>
    <xf numFmtId="0" fontId="27" fillId="20" borderId="26" xfId="0" applyFont="1" applyFill="1" applyBorder="1" applyAlignment="1">
      <alignment horizontal="center"/>
    </xf>
    <xf numFmtId="0" fontId="27" fillId="30" borderId="46" xfId="0" applyFont="1" applyFill="1" applyBorder="1" applyAlignment="1">
      <alignment horizontal="center"/>
    </xf>
    <xf numFmtId="16" fontId="27" fillId="20" borderId="26" xfId="0" applyNumberFormat="1" applyFont="1" applyFill="1" applyBorder="1" applyAlignment="1">
      <alignment horizontal="center"/>
    </xf>
    <xf numFmtId="0" fontId="0" fillId="0" borderId="51" xfId="0" applyBorder="1" applyAlignment="1"/>
    <xf numFmtId="0" fontId="27" fillId="20" borderId="24" xfId="0" applyFont="1" applyFill="1" applyBorder="1" applyAlignment="1">
      <alignment horizontal="right"/>
    </xf>
    <xf numFmtId="0" fontId="34" fillId="0" borderId="38" xfId="0" applyFont="1" applyBorder="1" applyAlignment="1">
      <alignment horizontal="right"/>
    </xf>
    <xf numFmtId="0" fontId="27" fillId="20" borderId="36" xfId="0" applyFont="1" applyFill="1" applyBorder="1" applyAlignment="1">
      <alignment horizontal="right"/>
    </xf>
    <xf numFmtId="0" fontId="34" fillId="0" borderId="37" xfId="0" applyFont="1" applyBorder="1" applyAlignment="1">
      <alignment horizontal="right"/>
    </xf>
    <xf numFmtId="0" fontId="38" fillId="27" borderId="23" xfId="0" applyFont="1" applyFill="1" applyBorder="1" applyAlignment="1">
      <alignment horizontal="center"/>
    </xf>
    <xf numFmtId="0" fontId="38" fillId="27" borderId="24" xfId="0" applyFont="1" applyFill="1" applyBorder="1" applyAlignment="1">
      <alignment horizontal="center"/>
    </xf>
    <xf numFmtId="0" fontId="27" fillId="20" borderId="56" xfId="0" applyFont="1" applyFill="1" applyBorder="1" applyAlignment="1">
      <alignment horizontal="center" wrapText="1"/>
    </xf>
    <xf numFmtId="0" fontId="0" fillId="0" borderId="37" xfId="0" applyBorder="1" applyAlignment="1">
      <alignment horizontal="center"/>
    </xf>
    <xf numFmtId="0" fontId="27" fillId="23" borderId="0" xfId="0" applyFont="1" applyFill="1" applyBorder="1" applyAlignment="1">
      <alignment horizontal="center"/>
    </xf>
    <xf numFmtId="0" fontId="34" fillId="0" borderId="0" xfId="0" applyFont="1" applyBorder="1" applyAlignment="1">
      <alignment horizontal="center"/>
    </xf>
    <xf numFmtId="0" fontId="27" fillId="30" borderId="17" xfId="0" applyFont="1" applyFill="1" applyBorder="1" applyAlignment="1">
      <alignment horizontal="center"/>
    </xf>
  </cellXfs>
  <cellStyles count="54">
    <cellStyle name="40% - Cor6" xfId="53" builtinId="51"/>
    <cellStyle name="Accent1 - 20%" xfId="2" xr:uid="{00000000-0005-0000-0000-000001000000}"/>
    <cellStyle name="Accent1 - 40%" xfId="3" xr:uid="{00000000-0005-0000-0000-000002000000}"/>
    <cellStyle name="Accent1 - 60%" xfId="4" xr:uid="{00000000-0005-0000-0000-000003000000}"/>
    <cellStyle name="Accent2 - 20%" xfId="6" xr:uid="{00000000-0005-0000-0000-000004000000}"/>
    <cellStyle name="Accent2 - 40%" xfId="7" xr:uid="{00000000-0005-0000-0000-000005000000}"/>
    <cellStyle name="Accent2 - 60%" xfId="8" xr:uid="{00000000-0005-0000-0000-000006000000}"/>
    <cellStyle name="Accent3 - 20%" xfId="10" xr:uid="{00000000-0005-0000-0000-000007000000}"/>
    <cellStyle name="Accent3 - 40%" xfId="11" xr:uid="{00000000-0005-0000-0000-000008000000}"/>
    <cellStyle name="Accent3 - 60%" xfId="12" xr:uid="{00000000-0005-0000-0000-000009000000}"/>
    <cellStyle name="Accent4 - 20%" xfId="14" xr:uid="{00000000-0005-0000-0000-00000A000000}"/>
    <cellStyle name="Accent4 - 40%" xfId="15" xr:uid="{00000000-0005-0000-0000-00000B000000}"/>
    <cellStyle name="Accent4 - 60%" xfId="16" xr:uid="{00000000-0005-0000-0000-00000C000000}"/>
    <cellStyle name="Accent5 - 20%" xfId="18" xr:uid="{00000000-0005-0000-0000-00000D000000}"/>
    <cellStyle name="Accent5 - 40%" xfId="19" xr:uid="{00000000-0005-0000-0000-00000E000000}"/>
    <cellStyle name="Accent5 - 60%" xfId="20" xr:uid="{00000000-0005-0000-0000-00000F000000}"/>
    <cellStyle name="Accent6 - 20%" xfId="22" xr:uid="{00000000-0005-0000-0000-000010000000}"/>
    <cellStyle name="Accent6 - 40%" xfId="23" xr:uid="{00000000-0005-0000-0000-000011000000}"/>
    <cellStyle name="Accent6 - 60%" xfId="24" xr:uid="{00000000-0005-0000-0000-000012000000}"/>
    <cellStyle name="Cabeçalho 1" xfId="32" builtinId="16" customBuiltin="1"/>
    <cellStyle name="Cabeçalho 2" xfId="33" builtinId="17" customBuiltin="1"/>
    <cellStyle name="Cabeçalho 3" xfId="34" builtinId="18" customBuiltin="1"/>
    <cellStyle name="Cabeçalho 4" xfId="35" builtinId="19" customBuiltin="1"/>
    <cellStyle name="Cálculo" xfId="26" builtinId="22" customBuiltin="1"/>
    <cellStyle name="Célula Ligada" xfId="38" builtinId="24" customBuiltin="1"/>
    <cellStyle name="Cor1" xfId="1" builtinId="29" customBuiltin="1"/>
    <cellStyle name="Cor2" xfId="5" builtinId="33" customBuiltin="1"/>
    <cellStyle name="Cor3" xfId="9" builtinId="37" customBuiltin="1"/>
    <cellStyle name="Cor4" xfId="13" builtinId="41" customBuiltin="1"/>
    <cellStyle name="Cor5" xfId="17" builtinId="45" customBuiltin="1"/>
    <cellStyle name="Cor6" xfId="21" builtinId="49" customBuiltin="1"/>
    <cellStyle name="Correto" xfId="31" builtinId="26" customBuiltin="1"/>
    <cellStyle name="Emphasis 1" xfId="28" xr:uid="{00000000-0005-0000-0000-000020000000}"/>
    <cellStyle name="Emphasis 2" xfId="29" xr:uid="{00000000-0005-0000-0000-000021000000}"/>
    <cellStyle name="Emphasis 3" xfId="30" xr:uid="{00000000-0005-0000-0000-000022000000}"/>
    <cellStyle name="Entrada" xfId="37" builtinId="20" customBuiltin="1"/>
    <cellStyle name="Hiperligação" xfId="36" builtinId="8"/>
    <cellStyle name="Incorreto" xfId="25" builtinId="27" customBuiltin="1"/>
    <cellStyle name="Neutro" xfId="39" builtinId="28" customBuiltin="1"/>
    <cellStyle name="Normal" xfId="0" builtinId="0"/>
    <cellStyle name="Normal 2" xfId="46" xr:uid="{00000000-0005-0000-0000-000028000000}"/>
    <cellStyle name="Normal 3" xfId="47" xr:uid="{00000000-0005-0000-0000-000029000000}"/>
    <cellStyle name="Normal 4" xfId="50" xr:uid="{00000000-0005-0000-0000-00002A000000}"/>
    <cellStyle name="Normal 4 2" xfId="51" xr:uid="{00000000-0005-0000-0000-00002B000000}"/>
    <cellStyle name="Normal 4 3" xfId="52" xr:uid="{00000000-0005-0000-0000-00002C000000}"/>
    <cellStyle name="Normal 5" xfId="48" xr:uid="{00000000-0005-0000-0000-00002D000000}"/>
    <cellStyle name="Normal 6" xfId="49" xr:uid="{00000000-0005-0000-0000-00002E000000}"/>
    <cellStyle name="Nota" xfId="40" builtinId="10" customBuiltin="1"/>
    <cellStyle name="Saída" xfId="41" builtinId="21" customBuiltin="1"/>
    <cellStyle name="Sheet Title" xfId="42" xr:uid="{00000000-0005-0000-0000-000031000000}"/>
    <cellStyle name="Texto de Aviso" xfId="44" builtinId="11" customBuiltin="1"/>
    <cellStyle name="Total" xfId="43" builtinId="25" customBuiltin="1"/>
    <cellStyle name="Verificar Célula" xfId="27" builtinId="23" customBuiltin="1"/>
    <cellStyle name="Vírgula" xfId="45" builtinId="3"/>
  </cellStyles>
  <dxfs count="68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3" formatCode="0%"/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numFmt numFmtId="13" formatCode="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rgb="FFFFC000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numFmt numFmtId="13" formatCode="0%"/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numFmt numFmtId="13" formatCode="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rgb="FFFFC000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numFmt numFmtId="13" formatCode="0%"/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numFmt numFmtId="13" formatCode="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Calibri"/>
        <family val="2"/>
        <scheme val="minor"/>
      </font>
      <fill>
        <patternFill patternType="solid">
          <fgColor indexed="52"/>
          <bgColor theme="1"/>
        </patternFill>
      </fill>
      <alignment horizontal="center" vertical="bottom" textRotation="0" wrapText="0" indent="0" justifyLastLine="0" shrinkToFit="0" readingOrder="0"/>
    </dxf>
    <dxf>
      <font>
        <condense val="0"/>
        <extend val="0"/>
        <color auto="1"/>
      </font>
      <fill>
        <patternFill patternType="solid">
          <fgColor indexed="64"/>
          <bgColor indexed="42"/>
        </patternFill>
      </fill>
    </dxf>
    <dxf>
      <font>
        <condense val="0"/>
        <extend val="0"/>
        <color auto="1"/>
      </font>
      <fill>
        <patternFill patternType="solid">
          <fgColor indexed="64"/>
          <bgColor indexed="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indexed="64"/>
          <bgColor indexed="54"/>
        </patternFill>
      </fill>
    </dxf>
    <dxf>
      <fill>
        <patternFill patternType="solid">
          <fgColor indexed="64"/>
          <bgColor indexed="44"/>
        </patternFill>
      </fill>
    </dxf>
    <dxf>
      <fill>
        <patternFill>
          <bgColor theme="9" tint="0.39994506668294322"/>
        </patternFill>
      </fill>
    </dxf>
    <dxf>
      <fill>
        <patternFill patternType="lightGray">
          <bgColor theme="0"/>
        </patternFill>
      </fill>
    </dxf>
    <dxf>
      <fill>
        <patternFill patternType="solid">
          <fgColor indexed="64"/>
          <bgColor indexed="54"/>
        </patternFill>
      </fill>
    </dxf>
    <dxf>
      <fill>
        <patternFill patternType="solid">
          <fgColor indexed="64"/>
          <bgColor indexed="44"/>
        </patternFill>
      </fill>
    </dxf>
    <dxf>
      <fill>
        <patternFill>
          <bgColor theme="9" tint="0.39994506668294322"/>
        </patternFill>
      </fill>
    </dxf>
    <dxf>
      <fill>
        <patternFill patternType="lightGray">
          <bgColor theme="0"/>
        </patternFill>
      </fill>
    </dxf>
    <dxf>
      <fill>
        <patternFill patternType="solid">
          <fgColor indexed="64"/>
          <bgColor indexed="54"/>
        </patternFill>
      </fill>
    </dxf>
    <dxf>
      <fill>
        <patternFill patternType="solid">
          <fgColor indexed="64"/>
          <bgColor indexed="44"/>
        </patternFill>
      </fill>
    </dxf>
    <dxf>
      <fill>
        <patternFill>
          <bgColor theme="9" tint="0.39994506668294322"/>
        </patternFill>
      </fill>
    </dxf>
    <dxf>
      <fill>
        <patternFill patternType="lightGray">
          <bgColor theme="0"/>
        </patternFill>
      </fill>
    </dxf>
    <dxf>
      <fill>
        <patternFill patternType="solid">
          <fgColor indexed="64"/>
          <bgColor indexed="54"/>
        </patternFill>
      </fill>
    </dxf>
    <dxf>
      <fill>
        <patternFill patternType="solid">
          <fgColor indexed="64"/>
          <bgColor indexed="44"/>
        </patternFill>
      </fill>
    </dxf>
    <dxf>
      <fill>
        <patternFill>
          <bgColor theme="9" tint="0.39994506668294322"/>
        </patternFill>
      </fill>
    </dxf>
    <dxf>
      <fill>
        <patternFill patternType="lightGray">
          <bgColor theme="0"/>
        </patternFill>
      </fill>
    </dxf>
    <dxf>
      <border>
        <right style="thin">
          <color rgb="FFFF9900"/>
        </right>
        <vertical/>
        <horizontal/>
      </border>
    </dxf>
    <dxf>
      <border>
        <left style="thin">
          <color rgb="FFFF9900"/>
        </left>
        <vertical/>
        <horizontal/>
      </border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ont>
        <color theme="3" tint="0.79998168889431442"/>
      </font>
      <fill>
        <patternFill>
          <bgColor theme="3" tint="0.79998168889431442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3" tint="0.79998168889431442"/>
      </font>
      <fill>
        <patternFill>
          <bgColor theme="3" tint="0.79998168889431442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3" tint="0.79998168889431442"/>
      </font>
      <fill>
        <patternFill>
          <bgColor theme="3" tint="0.79998168889431442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3" tint="0.79998168889431442"/>
      </font>
      <fill>
        <patternFill>
          <bgColor theme="3" tint="0.79998168889431442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3" tint="0.79998168889431442"/>
      </font>
      <fill>
        <patternFill>
          <bgColor theme="3" tint="0.79998168889431442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3" tint="0.79998168889431442"/>
      </font>
      <fill>
        <patternFill>
          <bgColor theme="3" tint="0.79998168889431442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3" tint="0.79998168889431442"/>
      </font>
      <fill>
        <patternFill>
          <bgColor theme="3" tint="0.79998168889431442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3" tint="0.79998168889431442"/>
      </font>
      <fill>
        <patternFill>
          <bgColor theme="3" tint="0.79998168889431442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3" tint="0.79998168889431442"/>
      </font>
      <fill>
        <patternFill>
          <bgColor theme="3" tint="0.79998168889431442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3" tint="0.79998168889431442"/>
      </font>
      <fill>
        <patternFill>
          <bgColor theme="3" tint="0.79998168889431442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3" tint="0.79998168889431442"/>
      </font>
      <fill>
        <patternFill>
          <bgColor theme="3" tint="0.79998168889431442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3" tint="0.79998168889431442"/>
      </font>
      <fill>
        <patternFill>
          <bgColor theme="3" tint="0.79998168889431442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3" tint="0.79998168889431442"/>
      </font>
      <fill>
        <patternFill>
          <bgColor theme="3" tint="0.79998168889431442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3" tint="0.79998168889431442"/>
      </font>
      <fill>
        <patternFill>
          <bgColor theme="3" tint="0.79998168889431442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3" tint="0.79998168889431442"/>
      </font>
      <fill>
        <patternFill>
          <bgColor theme="3" tint="0.79998168889431442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3" tint="0.79998168889431442"/>
      </font>
      <fill>
        <patternFill>
          <bgColor theme="3" tint="0.79998168889431442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3" tint="0.79998168889431442"/>
      </font>
      <fill>
        <patternFill>
          <bgColor theme="3" tint="0.79998168889431442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3" tint="0.79998168889431442"/>
      </font>
      <fill>
        <patternFill>
          <bgColor theme="3" tint="0.79998168889431442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3" tint="0.79998168889431442"/>
      </font>
      <fill>
        <patternFill>
          <bgColor theme="3" tint="0.79998168889431442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3" tint="0.79998168889431442"/>
      </font>
      <fill>
        <patternFill>
          <bgColor theme="3" tint="0.79998168889431442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3" tint="0.79998168889431442"/>
      </font>
      <fill>
        <patternFill>
          <bgColor theme="3" tint="0.79998168889431442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3" tint="0.79998168889431442"/>
      </font>
      <fill>
        <patternFill>
          <bgColor theme="3" tint="0.79998168889431442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3" tint="0.79998168889431442"/>
      </font>
      <fill>
        <patternFill>
          <bgColor theme="3" tint="0.79998168889431442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3" tint="0.79998168889431442"/>
      </font>
      <fill>
        <patternFill>
          <bgColor theme="3" tint="0.79998168889431442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3" tint="0.79998168889431442"/>
      </font>
      <fill>
        <patternFill>
          <bgColor theme="3" tint="0.79998168889431442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3" tint="0.79998168889431442"/>
      </font>
      <fill>
        <patternFill>
          <bgColor theme="3" tint="0.79998168889431442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3" tint="0.79998168889431442"/>
      </font>
      <fill>
        <patternFill>
          <bgColor theme="3" tint="0.79998168889431442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3" tint="0.79998168889431442"/>
      </font>
      <fill>
        <patternFill>
          <bgColor theme="3" tint="0.79998168889431442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3" tint="0.79998168889431442"/>
      </font>
      <fill>
        <patternFill>
          <bgColor theme="3" tint="0.79998168889431442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3" tint="0.79998168889431442"/>
      </font>
      <fill>
        <patternFill>
          <bgColor theme="3" tint="0.79998168889431442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3" tint="0.79998168889431442"/>
      </font>
      <fill>
        <patternFill>
          <bgColor theme="3" tint="0.79998168889431442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3" tint="0.79998168889431442"/>
      </font>
      <fill>
        <patternFill>
          <bgColor theme="3" tint="0.79998168889431442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3" tint="0.79998168889431442"/>
      </font>
      <fill>
        <patternFill>
          <bgColor theme="3" tint="0.79998168889431442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3" tint="0.79998168889431442"/>
      </font>
      <fill>
        <patternFill>
          <bgColor theme="3" tint="0.79998168889431442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3" tint="0.79998168889431442"/>
      </font>
      <fill>
        <patternFill>
          <bgColor theme="3" tint="0.79998168889431442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3" tint="0.79998168889431442"/>
      </font>
      <fill>
        <patternFill>
          <bgColor theme="3" tint="0.79998168889431442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3" tint="0.79998168889431442"/>
      </font>
      <fill>
        <patternFill>
          <bgColor theme="3" tint="0.79998168889431442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3" tint="0.79998168889431442"/>
      </font>
      <fill>
        <patternFill>
          <bgColor theme="3" tint="0.79998168889431442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3" tint="0.79998168889431442"/>
      </font>
      <fill>
        <patternFill>
          <bgColor theme="3" tint="0.79998168889431442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theme="3" tint="0.79998168889431442"/>
      </font>
      <fill>
        <patternFill>
          <bgColor theme="3" tint="0.79998168889431442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3" tint="0.79998168889431442"/>
      </font>
      <fill>
        <patternFill>
          <bgColor theme="3" tint="0.79998168889431442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auto="1"/>
      </font>
      <fill>
        <patternFill>
          <bgColor rgb="FF92D05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theme="3" tint="0.79998168889431442"/>
        </patternFill>
      </fill>
    </dxf>
    <dxf>
      <fill>
        <patternFill>
          <bgColor theme="0" tint="-0.14996795556505021"/>
        </patternFill>
      </fill>
    </dxf>
    <dxf>
      <font>
        <color theme="3" tint="0.79998168889431442"/>
      </font>
      <fill>
        <patternFill>
          <bgColor theme="3" tint="0.79998168889431442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3" tint="0.79998168889431442"/>
      </font>
      <fill>
        <patternFill>
          <bgColor theme="3" tint="0.79998168889431442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3" tint="0.79998168889431442"/>
      </font>
      <fill>
        <patternFill>
          <bgColor theme="3" tint="0.79998168889431442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3" tint="0.79998168889431442"/>
      </font>
      <fill>
        <patternFill>
          <bgColor theme="3" tint="0.79998168889431442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3" tint="0.79998168889431442"/>
      </font>
      <fill>
        <patternFill>
          <bgColor theme="3" tint="0.79998168889431442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3" tint="0.79998168889431442"/>
      </font>
      <fill>
        <patternFill>
          <bgColor theme="3" tint="0.79998168889431442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3" tint="0.79998168889431442"/>
      </font>
      <fill>
        <patternFill>
          <bgColor theme="3" tint="0.79998168889431442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3" tint="0.79998168889431442"/>
      </font>
      <fill>
        <patternFill>
          <bgColor theme="3" tint="0.79998168889431442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3" tint="0.79998168889431442"/>
      </font>
      <fill>
        <patternFill>
          <bgColor theme="3" tint="0.79998168889431442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3" tint="0.79998168889431442"/>
      </font>
      <fill>
        <patternFill>
          <bgColor theme="3" tint="0.79998168889431442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3" tint="0.79998168889431442"/>
      </font>
      <fill>
        <patternFill>
          <bgColor theme="3" tint="0.79998168889431442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3" tint="0.79998168889431442"/>
      </font>
      <fill>
        <patternFill>
          <bgColor theme="3" tint="0.79998168889431442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3" tint="0.79998168889431442"/>
      </font>
      <fill>
        <patternFill>
          <bgColor theme="3" tint="0.79998168889431442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3" tint="0.79998168889431442"/>
      </font>
      <fill>
        <patternFill>
          <bgColor theme="3" tint="0.79998168889431442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3" tint="0.79998168889431442"/>
      </font>
      <fill>
        <patternFill>
          <bgColor theme="3" tint="0.79998168889431442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3" tint="0.79998168889431442"/>
      </font>
      <fill>
        <patternFill>
          <bgColor theme="3" tint="0.79998168889431442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3" tint="0.79998168889431442"/>
      </font>
      <fill>
        <patternFill>
          <bgColor theme="3" tint="0.79998168889431442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3" tint="0.79998168889431442"/>
      </font>
      <fill>
        <patternFill>
          <bgColor theme="3" tint="0.79998168889431442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3" tint="0.79998168889431442"/>
      </font>
      <fill>
        <patternFill>
          <bgColor theme="3" tint="0.79998168889431442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3" tint="0.79998168889431442"/>
      </font>
      <fill>
        <patternFill>
          <bgColor theme="3" tint="0.79998168889431442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3" tint="0.79998168889431442"/>
      </font>
      <fill>
        <patternFill>
          <bgColor theme="3" tint="0.79998168889431442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3" tint="0.79998168889431442"/>
      </font>
      <fill>
        <patternFill>
          <bgColor theme="3" tint="0.79998168889431442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3" tint="0.79998168889431442"/>
      </font>
      <fill>
        <patternFill>
          <bgColor theme="3" tint="0.79998168889431442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3" tint="0.79998168889431442"/>
      </font>
      <fill>
        <patternFill>
          <bgColor theme="3" tint="0.79998168889431442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3" tint="0.79998168889431442"/>
      </font>
      <fill>
        <patternFill>
          <bgColor theme="3" tint="0.79998168889431442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3" tint="0.79998168889431442"/>
      </font>
      <fill>
        <patternFill>
          <bgColor theme="3" tint="0.79998168889431442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3" tint="0.79998168889431442"/>
      </font>
      <fill>
        <patternFill>
          <bgColor theme="3" tint="0.79998168889431442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3" tint="0.79998168889431442"/>
      </font>
      <fill>
        <patternFill>
          <bgColor theme="3" tint="0.79998168889431442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3" tint="0.79998168889431442"/>
      </font>
      <fill>
        <patternFill>
          <bgColor theme="3" tint="0.79998168889431442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3" tint="0.79998168889431442"/>
      </font>
      <fill>
        <patternFill>
          <bgColor theme="3" tint="0.79998168889431442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3" tint="0.79998168889431442"/>
      </font>
      <fill>
        <patternFill>
          <bgColor theme="3" tint="0.79998168889431442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3" tint="0.79998168889431442"/>
      </font>
      <fill>
        <patternFill>
          <bgColor theme="3" tint="0.79998168889431442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3" tint="0.79998168889431442"/>
      </font>
      <fill>
        <patternFill>
          <bgColor theme="3" tint="0.79998168889431442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3" tint="0.79998168889431442"/>
      </font>
      <fill>
        <patternFill>
          <bgColor theme="3" tint="0.79998168889431442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3" tint="0.79998168889431442"/>
      </font>
      <fill>
        <patternFill>
          <bgColor theme="3" tint="0.79998168889431442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3" tint="0.79998168889431442"/>
      </font>
      <fill>
        <patternFill>
          <bgColor theme="3" tint="0.79998168889431442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3" tint="0.79998168889431442"/>
      </font>
      <fill>
        <patternFill>
          <bgColor theme="3" tint="0.79998168889431442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3" tint="0.79998168889431442"/>
      </font>
      <fill>
        <patternFill>
          <bgColor theme="3" tint="0.79998168889431442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3" tint="0.79998168889431442"/>
      </font>
      <fill>
        <patternFill>
          <bgColor theme="3" tint="0.79998168889431442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auto="1"/>
      </font>
      <fill>
        <patternFill>
          <bgColor rgb="FF92D05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theme="3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theme="3" tint="0.79998168889431442"/>
      </font>
      <fill>
        <patternFill>
          <bgColor theme="3" tint="0.79998168889431442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theme="3" tint="0.79998168889431442"/>
      </font>
      <fill>
        <patternFill>
          <bgColor theme="3" tint="0.79998168889431442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theme="3" tint="0.79998168889431442"/>
      </font>
      <fill>
        <patternFill>
          <bgColor theme="3" tint="0.79998168889431442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theme="3" tint="0.79998168889431442"/>
      </font>
      <fill>
        <patternFill>
          <bgColor theme="3" tint="0.79998168889431442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theme="3" tint="0.79998168889431442"/>
      </font>
      <fill>
        <patternFill>
          <bgColor theme="3" tint="0.79998168889431442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theme="3" tint="0.79998168889431442"/>
      </font>
      <fill>
        <patternFill>
          <bgColor theme="3" tint="0.79998168889431442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theme="3" tint="0.79998168889431442"/>
      </font>
      <fill>
        <patternFill>
          <bgColor theme="3" tint="0.79998168889431442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theme="3" tint="0.79998168889431442"/>
      </font>
      <fill>
        <patternFill>
          <bgColor theme="3" tint="0.79998168889431442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theme="3" tint="0.79998168889431442"/>
      </font>
      <fill>
        <patternFill>
          <bgColor theme="3" tint="0.79998168889431442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3" tint="0.79998168889431442"/>
      </font>
      <fill>
        <patternFill>
          <bgColor theme="3" tint="0.79998168889431442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3" tint="0.79998168889431442"/>
      </font>
      <fill>
        <patternFill>
          <bgColor theme="3" tint="0.79998168889431442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3" tint="0.79998168889431442"/>
      </font>
      <fill>
        <patternFill>
          <bgColor theme="3" tint="0.79998168889431442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3" tint="0.79998168889431442"/>
      </font>
      <fill>
        <patternFill>
          <bgColor theme="3" tint="0.79998168889431442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3" tint="0.79998168889431442"/>
      </font>
      <fill>
        <patternFill>
          <bgColor theme="3" tint="0.79998168889431442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3" tint="0.79998168889431442"/>
      </font>
      <fill>
        <patternFill>
          <bgColor theme="3" tint="0.79998168889431442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3" tint="0.79998168889431442"/>
      </font>
      <fill>
        <patternFill>
          <bgColor theme="3" tint="0.79998168889431442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auto="1"/>
      </font>
      <fill>
        <patternFill>
          <bgColor rgb="FF92D05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theme="3" tint="0.79998168889431442"/>
        </patternFill>
      </fill>
    </dxf>
    <dxf>
      <font>
        <b val="0"/>
        <i val="0"/>
        <color theme="0"/>
      </font>
      <fill>
        <patternFill>
          <bgColor theme="1"/>
        </patternFill>
      </fill>
    </dxf>
    <dxf>
      <font>
        <color theme="3" tint="0.79998168889431442"/>
      </font>
      <fill>
        <patternFill>
          <bgColor theme="3" tint="0.79998168889431442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auto="1"/>
      </font>
      <fill>
        <patternFill>
          <bgColor rgb="FF92D05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theme="3" tint="0.79998168889431442"/>
        </patternFill>
      </fill>
    </dxf>
    <dxf>
      <fill>
        <patternFill>
          <bgColor theme="0" tint="-0.14996795556505021"/>
        </patternFill>
      </fill>
    </dxf>
  </dxfs>
  <tableStyles count="0" defaultTableStyle="TableStyleMedium9" defaultPivotStyle="PivotStyleLight16"/>
  <colors>
    <mruColors>
      <color rgb="FFFFC000"/>
      <color rgb="FFFCC700"/>
      <color rgb="FFFFCC66"/>
      <color rgb="FFFF9900"/>
      <color rgb="FFFEEC68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29"/>
    </mc:Choice>
    <mc:Fallback>
      <c:style val="29"/>
    </mc:Fallback>
  </mc:AlternateContent>
  <c:chart>
    <c:title>
      <c:tx>
        <c:rich>
          <a:bodyPr/>
          <a:lstStyle/>
          <a:p>
            <a:pPr>
              <a:defRPr lang="en-US"/>
            </a:pPr>
            <a:r>
              <a:rPr lang="pt-PT"/>
              <a:t>Sprint Burndown Chart </a:t>
            </a:r>
          </a:p>
        </c:rich>
      </c:tx>
      <c:layout>
        <c:manualLayout>
          <c:xMode val="edge"/>
          <c:yMode val="edge"/>
          <c:x val="0.32996487968444238"/>
          <c:y val="2.384414879174586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91861310993504"/>
          <c:y val="0.13592791553799977"/>
          <c:w val="0.83302742865065371"/>
          <c:h val="0.51179228889492256"/>
        </c:manualLayout>
      </c:layout>
      <c:areaChart>
        <c:grouping val="stacked"/>
        <c:varyColors val="0"/>
        <c:ser>
          <c:idx val="0"/>
          <c:order val="0"/>
          <c:tx>
            <c:strRef>
              <c:f>Analysis!$A$19</c:f>
              <c:strCache>
                <c:ptCount val="1"/>
                <c:pt idx="0">
                  <c:v>Complete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cat>
            <c:numRef>
              <c:f>Analysis!$E$4:$AR$4</c:f>
              <c:numCache>
                <c:formatCode>General</c:formatCode>
                <c:ptCount val="4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</c:numCache>
            </c:numRef>
          </c:cat>
          <c:val>
            <c:numRef>
              <c:f>Analysis!$E$19:$AR$19</c:f>
              <c:numCache>
                <c:formatCode>General</c:formatCode>
                <c:ptCount val="40"/>
                <c:pt idx="0">
                  <c:v>16</c:v>
                </c:pt>
                <c:pt idx="1">
                  <c:v>32</c:v>
                </c:pt>
                <c:pt idx="2">
                  <c:v>32</c:v>
                </c:pt>
                <c:pt idx="3">
                  <c:v>32</c:v>
                </c:pt>
                <c:pt idx="4">
                  <c:v>32</c:v>
                </c:pt>
                <c:pt idx="5">
                  <c:v>44</c:v>
                </c:pt>
                <c:pt idx="6">
                  <c:v>44</c:v>
                </c:pt>
                <c:pt idx="7">
                  <c:v>50</c:v>
                </c:pt>
                <c:pt idx="8">
                  <c:v>50</c:v>
                </c:pt>
                <c:pt idx="9">
                  <c:v>52</c:v>
                </c:pt>
                <c:pt idx="10">
                  <c:v>52</c:v>
                </c:pt>
                <c:pt idx="11">
                  <c:v>52</c:v>
                </c:pt>
                <c:pt idx="12">
                  <c:v>52</c:v>
                </c:pt>
                <c:pt idx="13">
                  <c:v>52</c:v>
                </c:pt>
                <c:pt idx="14">
                  <c:v>52</c:v>
                </c:pt>
                <c:pt idx="15">
                  <c:v>52</c:v>
                </c:pt>
                <c:pt idx="16">
                  <c:v>52</c:v>
                </c:pt>
                <c:pt idx="17">
                  <c:v>52</c:v>
                </c:pt>
                <c:pt idx="18">
                  <c:v>52</c:v>
                </c:pt>
                <c:pt idx="19">
                  <c:v>52</c:v>
                </c:pt>
                <c:pt idx="20">
                  <c:v>52</c:v>
                </c:pt>
                <c:pt idx="21">
                  <c:v>52</c:v>
                </c:pt>
                <c:pt idx="22">
                  <c:v>52</c:v>
                </c:pt>
                <c:pt idx="23">
                  <c:v>52</c:v>
                </c:pt>
                <c:pt idx="24">
                  <c:v>52</c:v>
                </c:pt>
                <c:pt idx="25">
                  <c:v>52</c:v>
                </c:pt>
                <c:pt idx="26">
                  <c:v>52</c:v>
                </c:pt>
                <c:pt idx="27">
                  <c:v>52</c:v>
                </c:pt>
                <c:pt idx="28">
                  <c:v>52</c:v>
                </c:pt>
                <c:pt idx="29">
                  <c:v>52</c:v>
                </c:pt>
                <c:pt idx="30">
                  <c:v>52</c:v>
                </c:pt>
                <c:pt idx="31">
                  <c:v>52</c:v>
                </c:pt>
                <c:pt idx="32">
                  <c:v>52</c:v>
                </c:pt>
                <c:pt idx="33">
                  <c:v>52</c:v>
                </c:pt>
                <c:pt idx="34">
                  <c:v>52</c:v>
                </c:pt>
                <c:pt idx="35">
                  <c:v>52</c:v>
                </c:pt>
                <c:pt idx="36">
                  <c:v>52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EA-41A8-92C1-C2A79360EBFB}"/>
            </c:ext>
          </c:extLst>
        </c:ser>
        <c:ser>
          <c:idx val="1"/>
          <c:order val="1"/>
          <c:tx>
            <c:strRef>
              <c:f>Analysis!$A$18</c:f>
              <c:strCache>
                <c:ptCount val="1"/>
                <c:pt idx="0">
                  <c:v>Running</c:v>
                </c:pt>
              </c:strCache>
            </c:strRef>
          </c:tx>
          <c:spPr>
            <a:solidFill>
              <a:srgbClr val="FF9900"/>
            </a:solidFill>
          </c:spPr>
          <c:cat>
            <c:numRef>
              <c:f>Analysis!$E$4:$AR$4</c:f>
              <c:numCache>
                <c:formatCode>General</c:formatCode>
                <c:ptCount val="4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</c:numCache>
            </c:numRef>
          </c:cat>
          <c:val>
            <c:numRef>
              <c:f>Analysis!$E$18:$AR$18</c:f>
              <c:numCache>
                <c:formatCode>0</c:formatCode>
                <c:ptCount val="4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1EA-41A8-92C1-C2A79360EBFB}"/>
            </c:ext>
          </c:extLst>
        </c:ser>
        <c:ser>
          <c:idx val="2"/>
          <c:order val="2"/>
          <c:tx>
            <c:strRef>
              <c:f>Analysis!$A$17</c:f>
              <c:strCache>
                <c:ptCount val="1"/>
                <c:pt idx="0">
                  <c:v>To start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</c:spPr>
          <c:cat>
            <c:numRef>
              <c:f>Analysis!$E$4:$AR$4</c:f>
              <c:numCache>
                <c:formatCode>General</c:formatCode>
                <c:ptCount val="4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</c:numCache>
            </c:numRef>
          </c:cat>
          <c:val>
            <c:numRef>
              <c:f>Analysis!$E$17:$AR$17</c:f>
              <c:numCache>
                <c:formatCode>General</c:formatCode>
                <c:ptCount val="40"/>
                <c:pt idx="0">
                  <c:v>28</c:v>
                </c:pt>
                <c:pt idx="1">
                  <c:v>12</c:v>
                </c:pt>
                <c:pt idx="2">
                  <c:v>12</c:v>
                </c:pt>
                <c:pt idx="3">
                  <c:v>12</c:v>
                </c:pt>
                <c:pt idx="4">
                  <c:v>12</c:v>
                </c:pt>
                <c:pt idx="5">
                  <c:v>8</c:v>
                </c:pt>
                <c:pt idx="6">
                  <c:v>8</c:v>
                </c:pt>
                <c:pt idx="7">
                  <c:v>2</c:v>
                </c:pt>
                <c:pt idx="8">
                  <c:v>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1EA-41A8-92C1-C2A79360EB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31340048"/>
        <c:axId val="1031342400"/>
      </c:areaChart>
      <c:lineChart>
        <c:grouping val="standard"/>
        <c:varyColors val="0"/>
        <c:ser>
          <c:idx val="3"/>
          <c:order val="3"/>
          <c:tx>
            <c:strRef>
              <c:f>Analysis!$A$5</c:f>
              <c:strCache>
                <c:ptCount val="1"/>
                <c:pt idx="0">
                  <c:v>Current Remaining</c:v>
                </c:pt>
              </c:strCache>
            </c:strRef>
          </c:tx>
          <c:spPr>
            <a:ln w="38100">
              <a:solidFill>
                <a:schemeClr val="accent2"/>
              </a:solidFill>
            </a:ln>
          </c:spPr>
          <c:marker>
            <c:symbol val="none"/>
          </c:marker>
          <c:cat>
            <c:numRef>
              <c:f>Analysis!$E$4:$AR$4</c:f>
              <c:numCache>
                <c:formatCode>General</c:formatCode>
                <c:ptCount val="4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</c:numCache>
            </c:numRef>
          </c:cat>
          <c:val>
            <c:numRef>
              <c:f>Analysis!$E$5:$AR$5</c:f>
              <c:numCache>
                <c:formatCode>General</c:formatCode>
                <c:ptCount val="40"/>
                <c:pt idx="0">
                  <c:v>28</c:v>
                </c:pt>
                <c:pt idx="1">
                  <c:v>12</c:v>
                </c:pt>
                <c:pt idx="2">
                  <c:v>12</c:v>
                </c:pt>
                <c:pt idx="3">
                  <c:v>12</c:v>
                </c:pt>
                <c:pt idx="4">
                  <c:v>12</c:v>
                </c:pt>
                <c:pt idx="5">
                  <c:v>8</c:v>
                </c:pt>
                <c:pt idx="6">
                  <c:v>8</c:v>
                </c:pt>
                <c:pt idx="7">
                  <c:v>2</c:v>
                </c:pt>
                <c:pt idx="8">
                  <c:v>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1EA-41A8-92C1-C2A79360EBFB}"/>
            </c:ext>
          </c:extLst>
        </c:ser>
        <c:ser>
          <c:idx val="4"/>
          <c:order val="4"/>
          <c:tx>
            <c:strRef>
              <c:f>Analysis!$A$7</c:f>
              <c:strCache>
                <c:ptCount val="1"/>
                <c:pt idx="0">
                  <c:v>Current Spent</c:v>
                </c:pt>
              </c:strCache>
            </c:strRef>
          </c:tx>
          <c:spPr>
            <a:ln w="38100">
              <a:solidFill>
                <a:schemeClr val="accent5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Analysis!$E$4:$AR$4</c:f>
              <c:numCache>
                <c:formatCode>General</c:formatCode>
                <c:ptCount val="4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</c:numCache>
            </c:numRef>
          </c:cat>
          <c:val>
            <c:numRef>
              <c:f>Analysis!$E$7:$AH$7</c:f>
              <c:numCache>
                <c:formatCode>General</c:formatCode>
                <c:ptCount val="30"/>
                <c:pt idx="0">
                  <c:v>4</c:v>
                </c:pt>
                <c:pt idx="1">
                  <c:v>8</c:v>
                </c:pt>
                <c:pt idx="2">
                  <c:v>20</c:v>
                </c:pt>
                <c:pt idx="3">
                  <c:v>24</c:v>
                </c:pt>
                <c:pt idx="4">
                  <c:v>28</c:v>
                </c:pt>
                <c:pt idx="5">
                  <c:v>32</c:v>
                </c:pt>
                <c:pt idx="6">
                  <c:v>36</c:v>
                </c:pt>
                <c:pt idx="7">
                  <c:v>50</c:v>
                </c:pt>
                <c:pt idx="8">
                  <c:v>50</c:v>
                </c:pt>
                <c:pt idx="9">
                  <c:v>52</c:v>
                </c:pt>
                <c:pt idx="10">
                  <c:v>52</c:v>
                </c:pt>
                <c:pt idx="11">
                  <c:v>52</c:v>
                </c:pt>
                <c:pt idx="12">
                  <c:v>52</c:v>
                </c:pt>
                <c:pt idx="13">
                  <c:v>52</c:v>
                </c:pt>
                <c:pt idx="14">
                  <c:v>52</c:v>
                </c:pt>
                <c:pt idx="15">
                  <c:v>52</c:v>
                </c:pt>
                <c:pt idx="16">
                  <c:v>52</c:v>
                </c:pt>
                <c:pt idx="17">
                  <c:v>52</c:v>
                </c:pt>
                <c:pt idx="18">
                  <c:v>52</c:v>
                </c:pt>
                <c:pt idx="19">
                  <c:v>52</c:v>
                </c:pt>
                <c:pt idx="20">
                  <c:v>52</c:v>
                </c:pt>
                <c:pt idx="21">
                  <c:v>52</c:v>
                </c:pt>
                <c:pt idx="22">
                  <c:v>52</c:v>
                </c:pt>
                <c:pt idx="23">
                  <c:v>52</c:v>
                </c:pt>
                <c:pt idx="24">
                  <c:v>52</c:v>
                </c:pt>
                <c:pt idx="25">
                  <c:v>52</c:v>
                </c:pt>
                <c:pt idx="26">
                  <c:v>52</c:v>
                </c:pt>
                <c:pt idx="27">
                  <c:v>52</c:v>
                </c:pt>
                <c:pt idx="28">
                  <c:v>52</c:v>
                </c:pt>
                <c:pt idx="29">
                  <c:v>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1EA-41A8-92C1-C2A79360EBFB}"/>
            </c:ext>
          </c:extLst>
        </c:ser>
        <c:ser>
          <c:idx val="5"/>
          <c:order val="5"/>
          <c:tx>
            <c:strRef>
              <c:f>Analysis!$A$9</c:f>
              <c:strCache>
                <c:ptCount val="1"/>
                <c:pt idx="0">
                  <c:v>Forecast Remaining</c:v>
                </c:pt>
              </c:strCache>
            </c:strRef>
          </c:tx>
          <c:spPr>
            <a:ln w="12700">
              <a:solidFill>
                <a:srgbClr val="FF0000"/>
              </a:solidFill>
              <a:prstDash val="dashDot"/>
            </a:ln>
          </c:spPr>
          <c:marker>
            <c:symbol val="none"/>
          </c:marker>
          <c:cat>
            <c:numRef>
              <c:f>Analysis!$E$4:$AR$4</c:f>
              <c:numCache>
                <c:formatCode>General</c:formatCode>
                <c:ptCount val="4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</c:numCache>
            </c:numRef>
          </c:cat>
          <c:val>
            <c:numRef>
              <c:f>Analysis!$E$9:$AH$9</c:f>
              <c:numCache>
                <c:formatCode>General</c:formatCode>
                <c:ptCount val="30"/>
                <c:pt idx="0">
                  <c:v>28</c:v>
                </c:pt>
                <c:pt idx="1">
                  <c:v>12</c:v>
                </c:pt>
                <c:pt idx="2">
                  <c:v>12</c:v>
                </c:pt>
                <c:pt idx="3">
                  <c:v>12</c:v>
                </c:pt>
                <c:pt idx="4">
                  <c:v>12</c:v>
                </c:pt>
                <c:pt idx="5">
                  <c:v>8</c:v>
                </c:pt>
                <c:pt idx="6">
                  <c:v>8</c:v>
                </c:pt>
                <c:pt idx="7">
                  <c:v>2</c:v>
                </c:pt>
                <c:pt idx="8">
                  <c:v>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1EA-41A8-92C1-C2A79360EBFB}"/>
            </c:ext>
          </c:extLst>
        </c:ser>
        <c:ser>
          <c:idx val="6"/>
          <c:order val="6"/>
          <c:tx>
            <c:strRef>
              <c:f>Analysis!$A$10</c:f>
              <c:strCache>
                <c:ptCount val="1"/>
                <c:pt idx="0">
                  <c:v>Planned Remaining</c:v>
                </c:pt>
              </c:strCache>
            </c:strRef>
          </c:tx>
          <c:marker>
            <c:symbol val="none"/>
          </c:marker>
          <c:cat>
            <c:numRef>
              <c:f>Analysis!$E$4:$AR$4</c:f>
              <c:numCache>
                <c:formatCode>General</c:formatCode>
                <c:ptCount val="4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</c:numCache>
            </c:numRef>
          </c:cat>
          <c:val>
            <c:numRef>
              <c:f>Analysis!$E$10:$AH$10</c:f>
              <c:numCache>
                <c:formatCode>General</c:formatCode>
                <c:ptCount val="30"/>
                <c:pt idx="0">
                  <c:v>20</c:v>
                </c:pt>
                <c:pt idx="1">
                  <c:v>8</c:v>
                </c:pt>
                <c:pt idx="2">
                  <c:v>-8</c:v>
                </c:pt>
                <c:pt idx="3">
                  <c:v>-8</c:v>
                </c:pt>
                <c:pt idx="4">
                  <c:v>-8</c:v>
                </c:pt>
                <c:pt idx="5">
                  <c:v>-8</c:v>
                </c:pt>
                <c:pt idx="6">
                  <c:v>-8</c:v>
                </c:pt>
                <c:pt idx="7">
                  <c:v>-16</c:v>
                </c:pt>
                <c:pt idx="8">
                  <c:v>-24</c:v>
                </c:pt>
                <c:pt idx="9">
                  <c:v>-32</c:v>
                </c:pt>
                <c:pt idx="10">
                  <c:v>-32</c:v>
                </c:pt>
                <c:pt idx="11">
                  <c:v>-32</c:v>
                </c:pt>
                <c:pt idx="12">
                  <c:v>-32</c:v>
                </c:pt>
                <c:pt idx="13">
                  <c:v>-32</c:v>
                </c:pt>
                <c:pt idx="14">
                  <c:v>-40</c:v>
                </c:pt>
                <c:pt idx="15">
                  <c:v>-48</c:v>
                </c:pt>
                <c:pt idx="16">
                  <c:v>-56</c:v>
                </c:pt>
                <c:pt idx="17">
                  <c:v>-56</c:v>
                </c:pt>
                <c:pt idx="18">
                  <c:v>-56</c:v>
                </c:pt>
                <c:pt idx="19">
                  <c:v>-56</c:v>
                </c:pt>
                <c:pt idx="20">
                  <c:v>-56</c:v>
                </c:pt>
                <c:pt idx="21">
                  <c:v>-64</c:v>
                </c:pt>
                <c:pt idx="22">
                  <c:v>-72</c:v>
                </c:pt>
                <c:pt idx="23">
                  <c:v>-80</c:v>
                </c:pt>
                <c:pt idx="24">
                  <c:v>-80</c:v>
                </c:pt>
                <c:pt idx="25">
                  <c:v>-80</c:v>
                </c:pt>
                <c:pt idx="26">
                  <c:v>-80</c:v>
                </c:pt>
                <c:pt idx="27">
                  <c:v>-80</c:v>
                </c:pt>
                <c:pt idx="28">
                  <c:v>-80</c:v>
                </c:pt>
                <c:pt idx="29">
                  <c:v>-80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01EA-41A8-92C1-C2A79360EBFB}"/>
            </c:ext>
          </c:extLst>
        </c:ser>
        <c:ser>
          <c:idx val="7"/>
          <c:order val="7"/>
          <c:tx>
            <c:strRef>
              <c:f>Analysis!$A$11</c:f>
              <c:strCache>
                <c:ptCount val="1"/>
                <c:pt idx="0">
                  <c:v>Planned Capacity</c:v>
                </c:pt>
              </c:strCache>
            </c:strRef>
          </c:tx>
          <c:spPr>
            <a:ln>
              <a:prstDash val="dash"/>
            </a:ln>
          </c:spPr>
          <c:marker>
            <c:symbol val="none"/>
          </c:marker>
          <c:cat>
            <c:numRef>
              <c:f>Analysis!$E$4:$AR$4</c:f>
              <c:numCache>
                <c:formatCode>General</c:formatCode>
                <c:ptCount val="4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</c:numCache>
            </c:numRef>
          </c:cat>
          <c:val>
            <c:numRef>
              <c:f>Analysis!$E$11:$AH$11</c:f>
              <c:numCache>
                <c:formatCode>General</c:formatCode>
                <c:ptCount val="30"/>
                <c:pt idx="0">
                  <c:v>16</c:v>
                </c:pt>
                <c:pt idx="1">
                  <c:v>28</c:v>
                </c:pt>
                <c:pt idx="2">
                  <c:v>44</c:v>
                </c:pt>
                <c:pt idx="3">
                  <c:v>44</c:v>
                </c:pt>
                <c:pt idx="4">
                  <c:v>44</c:v>
                </c:pt>
                <c:pt idx="5">
                  <c:v>44</c:v>
                </c:pt>
                <c:pt idx="6">
                  <c:v>44</c:v>
                </c:pt>
                <c:pt idx="7">
                  <c:v>52</c:v>
                </c:pt>
                <c:pt idx="8">
                  <c:v>60</c:v>
                </c:pt>
                <c:pt idx="9">
                  <c:v>68</c:v>
                </c:pt>
                <c:pt idx="10">
                  <c:v>68</c:v>
                </c:pt>
                <c:pt idx="11">
                  <c:v>68</c:v>
                </c:pt>
                <c:pt idx="12">
                  <c:v>68</c:v>
                </c:pt>
                <c:pt idx="13">
                  <c:v>68</c:v>
                </c:pt>
                <c:pt idx="14">
                  <c:v>76</c:v>
                </c:pt>
                <c:pt idx="15">
                  <c:v>84</c:v>
                </c:pt>
                <c:pt idx="16">
                  <c:v>92</c:v>
                </c:pt>
                <c:pt idx="17">
                  <c:v>92</c:v>
                </c:pt>
                <c:pt idx="18">
                  <c:v>92</c:v>
                </c:pt>
                <c:pt idx="19">
                  <c:v>92</c:v>
                </c:pt>
                <c:pt idx="20">
                  <c:v>92</c:v>
                </c:pt>
                <c:pt idx="21">
                  <c:v>100</c:v>
                </c:pt>
                <c:pt idx="22">
                  <c:v>108</c:v>
                </c:pt>
                <c:pt idx="23">
                  <c:v>116</c:v>
                </c:pt>
                <c:pt idx="24">
                  <c:v>116</c:v>
                </c:pt>
                <c:pt idx="25">
                  <c:v>116</c:v>
                </c:pt>
                <c:pt idx="26">
                  <c:v>116</c:v>
                </c:pt>
                <c:pt idx="27">
                  <c:v>116</c:v>
                </c:pt>
                <c:pt idx="28">
                  <c:v>116</c:v>
                </c:pt>
                <c:pt idx="29">
                  <c:v>116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01EA-41A8-92C1-C2A79360EB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1340048"/>
        <c:axId val="1031342400"/>
      </c:lineChart>
      <c:catAx>
        <c:axId val="10313400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lang="en-US"/>
                </a:pPr>
                <a:r>
                  <a:rPr lang="en-US"/>
                  <a:t>Days  of Sprint</a:t>
                </a:r>
              </a:p>
            </c:rich>
          </c:tx>
          <c:layout>
            <c:manualLayout>
              <c:xMode val="edge"/>
              <c:yMode val="edge"/>
              <c:x val="0.46428695664629299"/>
              <c:y val="0.73317187075753465"/>
            </c:manualLayout>
          </c:layout>
          <c:overlay val="0"/>
        </c:title>
        <c:numFmt formatCode="General" sourceLinked="0"/>
        <c:majorTickMark val="out"/>
        <c:minorTickMark val="none"/>
        <c:tickLblPos val="nextTo"/>
        <c:txPr>
          <a:bodyPr rot="-2700000" vert="horz"/>
          <a:lstStyle/>
          <a:p>
            <a:pPr>
              <a:defRPr lang="en-US"/>
            </a:pPr>
            <a:endParaRPr lang="pt-PT"/>
          </a:p>
        </c:txPr>
        <c:crossAx val="1031342400"/>
        <c:crosses val="autoZero"/>
        <c:auto val="1"/>
        <c:lblAlgn val="ctr"/>
        <c:lblOffset val="100"/>
        <c:tickMarkSkip val="1"/>
        <c:noMultiLvlLbl val="1"/>
      </c:catAx>
      <c:valAx>
        <c:axId val="1031342400"/>
        <c:scaling>
          <c:orientation val="minMax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lang="en-US"/>
                </a:pPr>
                <a:r>
                  <a:rPr lang="pt-PT"/>
                  <a:t>Effort (hours)</a:t>
                </a:r>
              </a:p>
            </c:rich>
          </c:tx>
          <c:layout>
            <c:manualLayout>
              <c:xMode val="edge"/>
              <c:yMode val="edge"/>
              <c:x val="3.3559204230534968E-2"/>
              <c:y val="0.3243502579418952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lang="en-US"/>
            </a:pPr>
            <a:endParaRPr lang="pt-PT"/>
          </a:p>
        </c:txPr>
        <c:crossAx val="1031340048"/>
        <c:crossesAt val="1"/>
        <c:crossBetween val="midCat"/>
      </c:valAx>
      <c:spPr>
        <a:solidFill>
          <a:schemeClr val="bg1">
            <a:lumMod val="95000"/>
          </a:schemeClr>
        </a:solidFill>
      </c:spPr>
    </c:plotArea>
    <c:legend>
      <c:legendPos val="b"/>
      <c:layout>
        <c:manualLayout>
          <c:xMode val="edge"/>
          <c:yMode val="edge"/>
          <c:x val="0.10977741672992959"/>
          <c:y val="0.80058783600325811"/>
          <c:w val="0.82953312284334746"/>
          <c:h val="0.14364186804235676"/>
        </c:manualLayout>
      </c:layout>
      <c:overlay val="0"/>
      <c:txPr>
        <a:bodyPr/>
        <a:lstStyle/>
        <a:p>
          <a:pPr>
            <a:defRPr lang="en-US"/>
          </a:pPr>
          <a:endParaRPr lang="pt-PT"/>
        </a:p>
      </c:txPr>
    </c:legend>
    <c:plotVisOnly val="1"/>
    <c:dispBlanksAs val="zero"/>
    <c:showDLblsOverMax val="0"/>
  </c:chart>
  <c:spPr>
    <a:solidFill>
      <a:srgbClr val="FFFFFF"/>
    </a:solidFill>
  </c:spPr>
  <c:printSettings>
    <c:headerFooter/>
    <c:pageMargins b="0.75000000000001465" l="0.70000000000000062" r="0.70000000000000062" t="0.75000000000001465" header="0.30000000000000032" footer="0.30000000000000032"/>
    <c:pageSetup paperSize="0" orientation="portrait" horizontalDpi="0" verticalDpi="0" copies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29"/>
    </mc:Choice>
    <mc:Fallback>
      <c:style val="29"/>
    </mc:Fallback>
  </mc:AlternateContent>
  <c:chart>
    <c:title>
      <c:tx>
        <c:rich>
          <a:bodyPr/>
          <a:lstStyle/>
          <a:p>
            <a:pPr algn="ctr">
              <a:defRPr lang="en-US"/>
            </a:pPr>
            <a:r>
              <a:rPr lang="pt-PT"/>
              <a:t>Tasks per State</a:t>
            </a:r>
          </a:p>
        </c:rich>
      </c:tx>
      <c:layout>
        <c:manualLayout>
          <c:xMode val="edge"/>
          <c:yMode val="edge"/>
          <c:x val="0.39120938567229974"/>
          <c:y val="8.642263083996572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4053316405858482"/>
          <c:y val="0.20692882554786013"/>
          <c:w val="0.7615023506826345"/>
          <c:h val="0.54027573350716784"/>
        </c:manualLayout>
      </c:layout>
      <c:areaChart>
        <c:grouping val="stacked"/>
        <c:varyColors val="0"/>
        <c:ser>
          <c:idx val="0"/>
          <c:order val="0"/>
          <c:tx>
            <c:strRef>
              <c:f>Analysis!$A$23</c:f>
              <c:strCache>
                <c:ptCount val="1"/>
                <c:pt idx="0">
                  <c:v>Complete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cat>
            <c:numRef>
              <c:f>Analysis!$E$4:$AR$4</c:f>
              <c:numCache>
                <c:formatCode>General</c:formatCode>
                <c:ptCount val="4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</c:numCache>
            </c:numRef>
          </c:cat>
          <c:val>
            <c:numRef>
              <c:f>Analysis!$E$23:$AR$23</c:f>
              <c:numCache>
                <c:formatCode>General</c:formatCode>
                <c:ptCount val="40"/>
                <c:pt idx="0">
                  <c:v>2</c:v>
                </c:pt>
                <c:pt idx="1">
                  <c:v>6</c:v>
                </c:pt>
                <c:pt idx="2">
                  <c:v>6</c:v>
                </c:pt>
                <c:pt idx="3">
                  <c:v>6</c:v>
                </c:pt>
                <c:pt idx="4">
                  <c:v>6</c:v>
                </c:pt>
                <c:pt idx="5">
                  <c:v>7</c:v>
                </c:pt>
                <c:pt idx="6">
                  <c:v>7</c:v>
                </c:pt>
                <c:pt idx="7">
                  <c:v>9</c:v>
                </c:pt>
                <c:pt idx="8">
                  <c:v>9</c:v>
                </c:pt>
                <c:pt idx="9">
                  <c:v>10</c:v>
                </c:pt>
                <c:pt idx="10">
                  <c:v>10</c:v>
                </c:pt>
                <c:pt idx="11">
                  <c:v>10</c:v>
                </c:pt>
                <c:pt idx="12">
                  <c:v>10</c:v>
                </c:pt>
                <c:pt idx="13">
                  <c:v>10</c:v>
                </c:pt>
                <c:pt idx="14">
                  <c:v>10</c:v>
                </c:pt>
                <c:pt idx="15">
                  <c:v>10</c:v>
                </c:pt>
                <c:pt idx="16">
                  <c:v>10</c:v>
                </c:pt>
                <c:pt idx="17">
                  <c:v>10</c:v>
                </c:pt>
                <c:pt idx="18">
                  <c:v>10</c:v>
                </c:pt>
                <c:pt idx="19">
                  <c:v>10</c:v>
                </c:pt>
                <c:pt idx="20">
                  <c:v>10</c:v>
                </c:pt>
                <c:pt idx="21">
                  <c:v>10</c:v>
                </c:pt>
                <c:pt idx="22">
                  <c:v>10</c:v>
                </c:pt>
                <c:pt idx="23">
                  <c:v>10</c:v>
                </c:pt>
                <c:pt idx="24">
                  <c:v>10</c:v>
                </c:pt>
                <c:pt idx="25">
                  <c:v>10</c:v>
                </c:pt>
                <c:pt idx="26">
                  <c:v>10</c:v>
                </c:pt>
                <c:pt idx="27">
                  <c:v>10</c:v>
                </c:pt>
                <c:pt idx="28">
                  <c:v>10</c:v>
                </c:pt>
                <c:pt idx="29">
                  <c:v>10</c:v>
                </c:pt>
                <c:pt idx="30">
                  <c:v>10</c:v>
                </c:pt>
                <c:pt idx="31">
                  <c:v>10</c:v>
                </c:pt>
                <c:pt idx="32">
                  <c:v>10</c:v>
                </c:pt>
                <c:pt idx="33">
                  <c:v>10</c:v>
                </c:pt>
                <c:pt idx="34">
                  <c:v>10</c:v>
                </c:pt>
                <c:pt idx="35">
                  <c:v>10</c:v>
                </c:pt>
                <c:pt idx="36">
                  <c:v>10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E9-4706-B621-0ABC487947E5}"/>
            </c:ext>
          </c:extLst>
        </c:ser>
        <c:ser>
          <c:idx val="1"/>
          <c:order val="1"/>
          <c:tx>
            <c:strRef>
              <c:f>Analysis!$A$22</c:f>
              <c:strCache>
                <c:ptCount val="1"/>
                <c:pt idx="0">
                  <c:v>Running</c:v>
                </c:pt>
              </c:strCache>
            </c:strRef>
          </c:tx>
          <c:spPr>
            <a:solidFill>
              <a:srgbClr val="FF9900"/>
            </a:solidFill>
          </c:spPr>
          <c:cat>
            <c:numRef>
              <c:f>Analysis!$E$4:$AR$4</c:f>
              <c:numCache>
                <c:formatCode>General</c:formatCode>
                <c:ptCount val="4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</c:numCache>
            </c:numRef>
          </c:cat>
          <c:val>
            <c:numRef>
              <c:f>Analysis!$E$22:$AR$22</c:f>
              <c:numCache>
                <c:formatCode>General</c:formatCode>
                <c:ptCount val="4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6E9-4706-B621-0ABC487947E5}"/>
            </c:ext>
          </c:extLst>
        </c:ser>
        <c:ser>
          <c:idx val="2"/>
          <c:order val="2"/>
          <c:tx>
            <c:strRef>
              <c:f>Analysis!$A$21</c:f>
              <c:strCache>
                <c:ptCount val="1"/>
                <c:pt idx="0">
                  <c:v>To start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</c:spPr>
          <c:cat>
            <c:numRef>
              <c:f>Analysis!$E$4:$AR$4</c:f>
              <c:numCache>
                <c:formatCode>General</c:formatCode>
                <c:ptCount val="4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</c:numCache>
            </c:numRef>
          </c:cat>
          <c:val>
            <c:numRef>
              <c:f>Analysis!$E$21:$AR$21</c:f>
              <c:numCache>
                <c:formatCode>General</c:formatCode>
                <c:ptCount val="40"/>
                <c:pt idx="0">
                  <c:v>8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3</c:v>
                </c:pt>
                <c:pt idx="6">
                  <c:v>3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6E9-4706-B621-0ABC487947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3929784"/>
        <c:axId val="153929000"/>
      </c:areaChart>
      <c:catAx>
        <c:axId val="1539297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lang="en-US" sz="1050"/>
                </a:pPr>
                <a:r>
                  <a:rPr lang="pt-PT" sz="1050"/>
                  <a:t>Days of Sprint</a:t>
                </a:r>
              </a:p>
            </c:rich>
          </c:tx>
          <c:layout>
            <c:manualLayout>
              <c:xMode val="edge"/>
              <c:yMode val="edge"/>
              <c:x val="0.45748158660911364"/>
              <c:y val="0.84456286971349193"/>
            </c:manualLayout>
          </c:layout>
          <c:overlay val="0"/>
        </c:title>
        <c:numFmt formatCode="General" sourceLinked="0"/>
        <c:majorTickMark val="out"/>
        <c:minorTickMark val="none"/>
        <c:tickLblPos val="nextTo"/>
        <c:spPr>
          <a:ln/>
        </c:spPr>
        <c:txPr>
          <a:bodyPr rot="-2700000" vert="horz"/>
          <a:lstStyle/>
          <a:p>
            <a:pPr>
              <a:defRPr lang="en-US"/>
            </a:pPr>
            <a:endParaRPr lang="pt-PT"/>
          </a:p>
        </c:txPr>
        <c:crossAx val="153929000"/>
        <c:crosses val="autoZero"/>
        <c:auto val="1"/>
        <c:lblAlgn val="ctr"/>
        <c:lblOffset val="100"/>
        <c:tickMarkSkip val="1"/>
        <c:noMultiLvlLbl val="1"/>
      </c:catAx>
      <c:valAx>
        <c:axId val="15392900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lang="en-US" sz="1050"/>
                </a:pPr>
                <a:r>
                  <a:rPr lang="en-US" sz="1050"/>
                  <a:t>Count of Tasks</a:t>
                </a:r>
              </a:p>
            </c:rich>
          </c:tx>
          <c:layout>
            <c:manualLayout>
              <c:xMode val="edge"/>
              <c:yMode val="edge"/>
              <c:x val="5.2916079648495949E-2"/>
              <c:y val="0.37207818453571351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n-US"/>
            </a:pPr>
            <a:endParaRPr lang="pt-PT"/>
          </a:p>
        </c:txPr>
        <c:crossAx val="153929784"/>
        <c:crossesAt val="1"/>
        <c:crossBetween val="midCat"/>
      </c:valAx>
      <c:spPr>
        <a:solidFill>
          <a:schemeClr val="bg1">
            <a:lumMod val="95000"/>
          </a:schemeClr>
        </a:solidFill>
      </c:spPr>
    </c:plotArea>
    <c:legend>
      <c:legendPos val="b"/>
      <c:layout>
        <c:manualLayout>
          <c:xMode val="edge"/>
          <c:yMode val="edge"/>
          <c:x val="0.35731654411903563"/>
          <c:y val="0.90887880765425322"/>
          <c:w val="0.31596518579984811"/>
          <c:h val="4.8344946634949371E-2"/>
        </c:manualLayout>
      </c:layout>
      <c:overlay val="0"/>
      <c:txPr>
        <a:bodyPr/>
        <a:lstStyle/>
        <a:p>
          <a:pPr>
            <a:defRPr lang="en-US"/>
          </a:pPr>
          <a:endParaRPr lang="pt-PT"/>
        </a:p>
      </c:txPr>
    </c:legend>
    <c:plotVisOnly val="1"/>
    <c:dispBlanksAs val="zero"/>
    <c:showDLblsOverMax val="0"/>
  </c:chart>
  <c:spPr>
    <a:solidFill>
      <a:srgbClr val="FFFFFF"/>
    </a:solidFill>
  </c:spPr>
  <c:printSettings>
    <c:headerFooter/>
    <c:pageMargins b="0.75000000000001465" l="0.70000000000000062" r="0.70000000000000062" t="0.75000000000001465" header="0.30000000000000032" footer="0.30000000000000032"/>
    <c:pageSetup paperSize="0" orientation="portrait" horizontalDpi="0" verticalDpi="0" copies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 lang="pt-PT"/>
            </a:pPr>
            <a:r>
              <a:rPr lang="en-US"/>
              <a:t>Tasks per State</a:t>
            </a:r>
          </a:p>
        </c:rich>
      </c:tx>
      <c:layout>
        <c:manualLayout>
          <c:xMode val="edge"/>
          <c:yMode val="edge"/>
          <c:x val="0.41001651236308173"/>
          <c:y val="9.45248324922147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673184833809639"/>
          <c:y val="0.2034509120847732"/>
          <c:w val="0.76349073993257832"/>
          <c:h val="0.5127644261735006"/>
        </c:manualLayout>
      </c:layout>
      <c:lineChart>
        <c:grouping val="standard"/>
        <c:varyColors val="0"/>
        <c:ser>
          <c:idx val="0"/>
          <c:order val="0"/>
          <c:tx>
            <c:strRef>
              <c:f>Analysis!$A$23</c:f>
              <c:strCache>
                <c:ptCount val="1"/>
                <c:pt idx="0">
                  <c:v>Complete</c:v>
                </c:pt>
              </c:strCache>
            </c:strRef>
          </c:tx>
          <c:spPr>
            <a:ln>
              <a:solidFill>
                <a:srgbClr val="9BBB59"/>
              </a:solidFill>
            </a:ln>
          </c:spPr>
          <c:marker>
            <c:symbol val="none"/>
          </c:marker>
          <c:cat>
            <c:numRef>
              <c:f>Analysis!$E$4:$AR$4</c:f>
              <c:numCache>
                <c:formatCode>General</c:formatCode>
                <c:ptCount val="4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</c:numCache>
            </c:numRef>
          </c:cat>
          <c:val>
            <c:numRef>
              <c:f>Analysis!$E$23:$AR$23</c:f>
              <c:numCache>
                <c:formatCode>General</c:formatCode>
                <c:ptCount val="40"/>
                <c:pt idx="0">
                  <c:v>2</c:v>
                </c:pt>
                <c:pt idx="1">
                  <c:v>6</c:v>
                </c:pt>
                <c:pt idx="2">
                  <c:v>6</c:v>
                </c:pt>
                <c:pt idx="3">
                  <c:v>6</c:v>
                </c:pt>
                <c:pt idx="4">
                  <c:v>6</c:v>
                </c:pt>
                <c:pt idx="5">
                  <c:v>7</c:v>
                </c:pt>
                <c:pt idx="6">
                  <c:v>7</c:v>
                </c:pt>
                <c:pt idx="7">
                  <c:v>9</c:v>
                </c:pt>
                <c:pt idx="8">
                  <c:v>9</c:v>
                </c:pt>
                <c:pt idx="9">
                  <c:v>10</c:v>
                </c:pt>
                <c:pt idx="10">
                  <c:v>10</c:v>
                </c:pt>
                <c:pt idx="11">
                  <c:v>10</c:v>
                </c:pt>
                <c:pt idx="12">
                  <c:v>10</c:v>
                </c:pt>
                <c:pt idx="13">
                  <c:v>10</c:v>
                </c:pt>
                <c:pt idx="14">
                  <c:v>10</c:v>
                </c:pt>
                <c:pt idx="15">
                  <c:v>10</c:v>
                </c:pt>
                <c:pt idx="16">
                  <c:v>10</c:v>
                </c:pt>
                <c:pt idx="17">
                  <c:v>10</c:v>
                </c:pt>
                <c:pt idx="18">
                  <c:v>10</c:v>
                </c:pt>
                <c:pt idx="19">
                  <c:v>10</c:v>
                </c:pt>
                <c:pt idx="20">
                  <c:v>10</c:v>
                </c:pt>
                <c:pt idx="21">
                  <c:v>10</c:v>
                </c:pt>
                <c:pt idx="22">
                  <c:v>10</c:v>
                </c:pt>
                <c:pt idx="23">
                  <c:v>10</c:v>
                </c:pt>
                <c:pt idx="24">
                  <c:v>10</c:v>
                </c:pt>
                <c:pt idx="25">
                  <c:v>10</c:v>
                </c:pt>
                <c:pt idx="26">
                  <c:v>10</c:v>
                </c:pt>
                <c:pt idx="27">
                  <c:v>10</c:v>
                </c:pt>
                <c:pt idx="28">
                  <c:v>10</c:v>
                </c:pt>
                <c:pt idx="29">
                  <c:v>10</c:v>
                </c:pt>
                <c:pt idx="30">
                  <c:v>10</c:v>
                </c:pt>
                <c:pt idx="31">
                  <c:v>10</c:v>
                </c:pt>
                <c:pt idx="32">
                  <c:v>10</c:v>
                </c:pt>
                <c:pt idx="33">
                  <c:v>10</c:v>
                </c:pt>
                <c:pt idx="34">
                  <c:v>10</c:v>
                </c:pt>
                <c:pt idx="35">
                  <c:v>10</c:v>
                </c:pt>
                <c:pt idx="36">
                  <c:v>10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CEA6-46C2-85FB-23D492A2B306}"/>
            </c:ext>
          </c:extLst>
        </c:ser>
        <c:ser>
          <c:idx val="1"/>
          <c:order val="1"/>
          <c:tx>
            <c:strRef>
              <c:f>Analysis!$A$22</c:f>
              <c:strCache>
                <c:ptCount val="1"/>
                <c:pt idx="0">
                  <c:v>Running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ymbol val="none"/>
          </c:marker>
          <c:cat>
            <c:numRef>
              <c:f>Analysis!$E$4:$AR$4</c:f>
              <c:numCache>
                <c:formatCode>General</c:formatCode>
                <c:ptCount val="4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</c:numCache>
            </c:numRef>
          </c:cat>
          <c:val>
            <c:numRef>
              <c:f>Analysis!$E$22:$AR$22</c:f>
              <c:numCache>
                <c:formatCode>General</c:formatCode>
                <c:ptCount val="4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CEA6-46C2-85FB-23D492A2B306}"/>
            </c:ext>
          </c:extLst>
        </c:ser>
        <c:ser>
          <c:idx val="2"/>
          <c:order val="2"/>
          <c:tx>
            <c:strRef>
              <c:f>Analysis!$A$21</c:f>
              <c:strCache>
                <c:ptCount val="1"/>
                <c:pt idx="0">
                  <c:v>To start</c:v>
                </c:pt>
              </c:strCache>
            </c:strRef>
          </c:tx>
          <c:spPr>
            <a:ln>
              <a:solidFill>
                <a:schemeClr val="tx2">
                  <a:lumMod val="40000"/>
                  <a:lumOff val="60000"/>
                </a:schemeClr>
              </a:solidFill>
            </a:ln>
          </c:spPr>
          <c:marker>
            <c:symbol val="none"/>
          </c:marker>
          <c:cat>
            <c:numRef>
              <c:f>Analysis!$E$4:$AR$4</c:f>
              <c:numCache>
                <c:formatCode>General</c:formatCode>
                <c:ptCount val="4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</c:numCache>
            </c:numRef>
          </c:cat>
          <c:val>
            <c:numRef>
              <c:f>Analysis!$E$21:$AR$21</c:f>
              <c:numCache>
                <c:formatCode>General</c:formatCode>
                <c:ptCount val="40"/>
                <c:pt idx="0">
                  <c:v>8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3</c:v>
                </c:pt>
                <c:pt idx="6">
                  <c:v>3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CEA6-46C2-85FB-23D492A2B3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31340440"/>
        <c:axId val="1031342008"/>
      </c:lineChart>
      <c:catAx>
        <c:axId val="10313404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lang="pt-PT"/>
                </a:pPr>
                <a:r>
                  <a:rPr lang="en-US"/>
                  <a:t>Days of</a:t>
                </a:r>
                <a:r>
                  <a:rPr lang="en-US" baseline="0"/>
                  <a:t> </a:t>
                </a:r>
                <a:r>
                  <a:rPr lang="en-US"/>
                  <a:t>Sprint</a:t>
                </a:r>
              </a:p>
            </c:rich>
          </c:tx>
          <c:layout>
            <c:manualLayout>
              <c:xMode val="edge"/>
              <c:yMode val="edge"/>
              <c:x val="0.40458833499171659"/>
              <c:y val="0.8240799341349897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lang="pt-PT"/>
            </a:pPr>
            <a:endParaRPr lang="pt-PT"/>
          </a:p>
        </c:txPr>
        <c:crossAx val="1031342008"/>
        <c:crosses val="autoZero"/>
        <c:auto val="1"/>
        <c:lblAlgn val="ctr"/>
        <c:lblOffset val="100"/>
        <c:tickMarkSkip val="1"/>
        <c:noMultiLvlLbl val="1"/>
      </c:catAx>
      <c:valAx>
        <c:axId val="10313420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lang="pt-PT" b="1"/>
                </a:pPr>
                <a:r>
                  <a:rPr lang="en-US" b="1"/>
                  <a:t>Count of Tasks</a:t>
                </a:r>
              </a:p>
            </c:rich>
          </c:tx>
          <c:layout>
            <c:manualLayout>
              <c:xMode val="edge"/>
              <c:yMode val="edge"/>
              <c:x val="3.0197334880592164E-2"/>
              <c:y val="0.37508135112883445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pt-PT"/>
            </a:pPr>
            <a:endParaRPr lang="pt-PT"/>
          </a:p>
        </c:txPr>
        <c:crossAx val="1031340440"/>
        <c:crossesAt val="1"/>
        <c:crossBetween val="between"/>
      </c:valAx>
      <c:spPr>
        <a:solidFill>
          <a:schemeClr val="bg1">
            <a:lumMod val="95000"/>
          </a:schemeClr>
        </a:solidFill>
      </c:spPr>
    </c:plotArea>
    <c:legend>
      <c:legendPos val="b"/>
      <c:layout>
        <c:manualLayout>
          <c:xMode val="edge"/>
          <c:yMode val="edge"/>
          <c:x val="0.10773739692363546"/>
          <c:y val="0.89016420015577968"/>
          <c:w val="0.7646573508791128"/>
          <c:h val="4.8344946634949371E-2"/>
        </c:manualLayout>
      </c:layout>
      <c:overlay val="0"/>
      <c:txPr>
        <a:bodyPr/>
        <a:lstStyle/>
        <a:p>
          <a:pPr>
            <a:defRPr lang="pt-PT"/>
          </a:pPr>
          <a:endParaRPr lang="pt-PT"/>
        </a:p>
      </c:txPr>
    </c:legend>
    <c:plotVisOnly val="1"/>
    <c:dispBlanksAs val="zero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 paperSize="0" orientation="portrait" horizontalDpi="0" verticalDpi="0" copies="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'Project Report'!$A$2</c:f>
              <c:strCache>
                <c:ptCount val="1"/>
                <c:pt idx="0">
                  <c:v>Feature</c:v>
                </c:pt>
              </c:strCache>
            </c:strRef>
          </c:tx>
          <c:spPr>
            <a:pattFill prst="narHorz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1"/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'Project Report'!$D$1</c:f>
              <c:strCache>
                <c:ptCount val="1"/>
                <c:pt idx="0">
                  <c:v>% Hours</c:v>
                </c:pt>
              </c:strCache>
            </c:strRef>
          </c:cat>
          <c:val>
            <c:numRef>
              <c:f>'Project Report'!$D$2</c:f>
              <c:numCache>
                <c:formatCode>0%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40-43A7-BE78-D738B0E165EE}"/>
            </c:ext>
          </c:extLst>
        </c:ser>
        <c:ser>
          <c:idx val="1"/>
          <c:order val="1"/>
          <c:tx>
            <c:strRef>
              <c:f>'Project Report'!$A$3</c:f>
              <c:strCache>
                <c:ptCount val="1"/>
                <c:pt idx="0">
                  <c:v>Tax</c:v>
                </c:pt>
              </c:strCache>
            </c:strRef>
          </c:tx>
          <c:spPr>
            <a:pattFill prst="narHorz">
              <a:fgClr>
                <a:schemeClr val="accent2"/>
              </a:fgClr>
              <a:bgClr>
                <a:schemeClr val="accent2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2"/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'Project Report'!$D$1</c:f>
              <c:strCache>
                <c:ptCount val="1"/>
                <c:pt idx="0">
                  <c:v>% Hours</c:v>
                </c:pt>
              </c:strCache>
            </c:strRef>
          </c:cat>
          <c:val>
            <c:numRef>
              <c:f>'Project Report'!$D$3</c:f>
              <c:numCache>
                <c:formatCode>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940-43A7-BE78-D738B0E165EE}"/>
            </c:ext>
          </c:extLst>
        </c:ser>
        <c:ser>
          <c:idx val="2"/>
          <c:order val="2"/>
          <c:tx>
            <c:strRef>
              <c:f>'Project Report'!$A$4</c:f>
              <c:strCache>
                <c:ptCount val="1"/>
                <c:pt idx="0">
                  <c:v>Precondition</c:v>
                </c:pt>
              </c:strCache>
            </c:strRef>
          </c:tx>
          <c:spPr>
            <a:pattFill prst="narHorz">
              <a:fgClr>
                <a:schemeClr val="accent3"/>
              </a:fgClr>
              <a:bgClr>
                <a:schemeClr val="accent3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3"/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'Project Report'!$D$1</c:f>
              <c:strCache>
                <c:ptCount val="1"/>
                <c:pt idx="0">
                  <c:v>% Hours</c:v>
                </c:pt>
              </c:strCache>
            </c:strRef>
          </c:cat>
          <c:val>
            <c:numRef>
              <c:f>'Project Report'!$D$4</c:f>
              <c:numCache>
                <c:formatCode>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940-43A7-BE78-D738B0E165EE}"/>
            </c:ext>
          </c:extLst>
        </c:ser>
        <c:ser>
          <c:idx val="3"/>
          <c:order val="3"/>
          <c:tx>
            <c:strRef>
              <c:f>'Project Report'!$A$5</c:f>
              <c:strCache>
                <c:ptCount val="1"/>
                <c:pt idx="0">
                  <c:v>Spike</c:v>
                </c:pt>
              </c:strCache>
            </c:strRef>
          </c:tx>
          <c:spPr>
            <a:pattFill prst="narHorz">
              <a:fgClr>
                <a:schemeClr val="accent4"/>
              </a:fgClr>
              <a:bgClr>
                <a:schemeClr val="accent4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4"/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'Project Report'!$D$1</c:f>
              <c:strCache>
                <c:ptCount val="1"/>
                <c:pt idx="0">
                  <c:v>% Hours</c:v>
                </c:pt>
              </c:strCache>
            </c:strRef>
          </c:cat>
          <c:val>
            <c:numRef>
              <c:f>'Project Report'!$D$5</c:f>
              <c:numCache>
                <c:formatCode>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940-43A7-BE78-D738B0E165EE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031339264"/>
        <c:axId val="1031341224"/>
      </c:barChart>
      <c:catAx>
        <c:axId val="103133926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031341224"/>
        <c:crosses val="autoZero"/>
        <c:auto val="1"/>
        <c:lblAlgn val="ctr"/>
        <c:lblOffset val="100"/>
        <c:noMultiLvlLbl val="0"/>
      </c:catAx>
      <c:valAx>
        <c:axId val="1031341224"/>
        <c:scaling>
          <c:orientation val="minMax"/>
        </c:scaling>
        <c:delete val="0"/>
        <c:axPos val="l"/>
        <c:majorGridlines>
          <c:spPr>
            <a:ln>
              <a:solidFill>
                <a:schemeClr val="tx1">
                  <a:lumMod val="15000"/>
                  <a:lumOff val="85000"/>
                </a:schemeClr>
              </a:solidFill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0313392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'Project Report'!$A$10</c:f>
              <c:strCache>
                <c:ptCount val="1"/>
                <c:pt idx="0">
                  <c:v>Management</c:v>
                </c:pt>
              </c:strCache>
            </c:strRef>
          </c:tx>
          <c:spPr>
            <a:pattFill prst="narHorz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1"/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'Project Report'!$D$9</c:f>
              <c:strCache>
                <c:ptCount val="1"/>
                <c:pt idx="0">
                  <c:v>% Hours</c:v>
                </c:pt>
              </c:strCache>
            </c:strRef>
          </c:cat>
          <c:val>
            <c:numRef>
              <c:f>'Project Report'!$D$10</c:f>
              <c:numCache>
                <c:formatCode>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AA-4F99-BCD2-310CD64DBB87}"/>
            </c:ext>
          </c:extLst>
        </c:ser>
        <c:ser>
          <c:idx val="1"/>
          <c:order val="1"/>
          <c:tx>
            <c:strRef>
              <c:f>'Project Report'!$A$16</c:f>
              <c:strCache>
                <c:ptCount val="1"/>
                <c:pt idx="0">
                  <c:v>Go live</c:v>
                </c:pt>
              </c:strCache>
            </c:strRef>
          </c:tx>
          <c:spPr>
            <a:pattFill prst="narHorz">
              <a:fgClr>
                <a:schemeClr val="accent2"/>
              </a:fgClr>
              <a:bgClr>
                <a:schemeClr val="accent2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2"/>
              </a:innerShdw>
            </a:effectLst>
          </c:spPr>
          <c:invertIfNegative val="0"/>
          <c:cat>
            <c:strRef>
              <c:f>'Project Report'!$D$9</c:f>
              <c:strCache>
                <c:ptCount val="1"/>
                <c:pt idx="0">
                  <c:v>% Hours</c:v>
                </c:pt>
              </c:strCache>
            </c:strRef>
          </c:cat>
          <c:val>
            <c:numRef>
              <c:f>'Project Report'!$D$16</c:f>
              <c:numCache>
                <c:formatCode>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5AA-4F99-BCD2-310CD64DBB87}"/>
            </c:ext>
          </c:extLst>
        </c:ser>
        <c:ser>
          <c:idx val="2"/>
          <c:order val="2"/>
          <c:tx>
            <c:strRef>
              <c:f>'Project Report'!$A$11</c:f>
              <c:strCache>
                <c:ptCount val="1"/>
                <c:pt idx="0">
                  <c:v>Specification</c:v>
                </c:pt>
              </c:strCache>
            </c:strRef>
          </c:tx>
          <c:spPr>
            <a:pattFill prst="narHorz">
              <a:fgClr>
                <a:schemeClr val="accent3"/>
              </a:fgClr>
              <a:bgClr>
                <a:schemeClr val="accent3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3"/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'Project Report'!$D$9</c:f>
              <c:strCache>
                <c:ptCount val="1"/>
                <c:pt idx="0">
                  <c:v>% Hours</c:v>
                </c:pt>
              </c:strCache>
            </c:strRef>
          </c:cat>
          <c:val>
            <c:numRef>
              <c:f>'Project Report'!$D$11</c:f>
              <c:numCache>
                <c:formatCode>0%</c:formatCode>
                <c:ptCount val="1"/>
                <c:pt idx="0">
                  <c:v>0.61538461538461542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5AA-4F99-BCD2-310CD64DBB87}"/>
            </c:ext>
          </c:extLst>
        </c:ser>
        <c:ser>
          <c:idx val="5"/>
          <c:order val="3"/>
          <c:tx>
            <c:strRef>
              <c:f>'Project Report'!$A$12</c:f>
              <c:strCache>
                <c:ptCount val="1"/>
                <c:pt idx="0">
                  <c:v>Development</c:v>
                </c:pt>
              </c:strCache>
            </c:strRef>
          </c:tx>
          <c:spPr>
            <a:pattFill prst="narHorz">
              <a:fgClr>
                <a:schemeClr val="accent6"/>
              </a:fgClr>
              <a:bgClr>
                <a:schemeClr val="accent6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6"/>
              </a:innerShdw>
            </a:effectLst>
          </c:spPr>
          <c:invertIfNegative val="0"/>
          <c:cat>
            <c:strRef>
              <c:f>'Project Report'!$D$9</c:f>
              <c:strCache>
                <c:ptCount val="1"/>
                <c:pt idx="0">
                  <c:v>% Hours</c:v>
                </c:pt>
              </c:strCache>
            </c:strRef>
          </c:cat>
          <c:val>
            <c:numRef>
              <c:f>'Project Report'!$D$12</c:f>
              <c:numCache>
                <c:formatCode>0%</c:formatCode>
                <c:ptCount val="1"/>
                <c:pt idx="0">
                  <c:v>0.38461538461538464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5AA-4F99-BCD2-310CD64DBB87}"/>
            </c:ext>
          </c:extLst>
        </c:ser>
        <c:ser>
          <c:idx val="6"/>
          <c:order val="4"/>
          <c:tx>
            <c:strRef>
              <c:f>'Project Report'!$A$13</c:f>
              <c:strCache>
                <c:ptCount val="1"/>
                <c:pt idx="0">
                  <c:v>Documentation</c:v>
                </c:pt>
              </c:strCache>
            </c:strRef>
          </c:tx>
          <c:spPr>
            <a:pattFill prst="narHorz">
              <a:fgClr>
                <a:schemeClr val="accent1">
                  <a:lumMod val="60000"/>
                </a:schemeClr>
              </a:fgClr>
              <a:bgClr>
                <a:schemeClr val="accent1">
                  <a:lumMod val="60000"/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1">
                  <a:lumMod val="60000"/>
                </a:schemeClr>
              </a:innerShdw>
            </a:effectLst>
          </c:spPr>
          <c:invertIfNegative val="0"/>
          <c:cat>
            <c:strRef>
              <c:f>'Project Report'!$D$9</c:f>
              <c:strCache>
                <c:ptCount val="1"/>
                <c:pt idx="0">
                  <c:v>% Hours</c:v>
                </c:pt>
              </c:strCache>
            </c:strRef>
          </c:cat>
          <c:val>
            <c:numRef>
              <c:f>'Project Report'!$D$13</c:f>
              <c:numCache>
                <c:formatCode>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5AA-4F99-BCD2-310CD64DBB87}"/>
            </c:ext>
          </c:extLst>
        </c:ser>
        <c:ser>
          <c:idx val="7"/>
          <c:order val="5"/>
          <c:tx>
            <c:strRef>
              <c:f>'Project Report'!$A$14</c:f>
              <c:strCache>
                <c:ptCount val="1"/>
                <c:pt idx="0">
                  <c:v>Training</c:v>
                </c:pt>
              </c:strCache>
            </c:strRef>
          </c:tx>
          <c:spPr>
            <a:pattFill prst="narHorz">
              <a:fgClr>
                <a:schemeClr val="accent2">
                  <a:lumMod val="60000"/>
                </a:schemeClr>
              </a:fgClr>
              <a:bgClr>
                <a:schemeClr val="accent2">
                  <a:lumMod val="60000"/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2">
                  <a:lumMod val="60000"/>
                </a:schemeClr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'Project Report'!$D$9</c:f>
              <c:strCache>
                <c:ptCount val="1"/>
                <c:pt idx="0">
                  <c:v>% Hours</c:v>
                </c:pt>
              </c:strCache>
            </c:strRef>
          </c:cat>
          <c:val>
            <c:numRef>
              <c:f>'Project Report'!$D$14</c:f>
              <c:numCache>
                <c:formatCode>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5AA-4F99-BCD2-310CD64DBB87}"/>
            </c:ext>
          </c:extLst>
        </c:ser>
        <c:ser>
          <c:idx val="8"/>
          <c:order val="6"/>
          <c:tx>
            <c:strRef>
              <c:f>'Project Report'!$A$15</c:f>
              <c:strCache>
                <c:ptCount val="1"/>
                <c:pt idx="0">
                  <c:v>Acceptance</c:v>
                </c:pt>
              </c:strCache>
            </c:strRef>
          </c:tx>
          <c:spPr>
            <a:pattFill prst="narHorz">
              <a:fgClr>
                <a:schemeClr val="accent3">
                  <a:lumMod val="60000"/>
                </a:schemeClr>
              </a:fgClr>
              <a:bgClr>
                <a:schemeClr val="accent3">
                  <a:lumMod val="60000"/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3">
                  <a:lumMod val="60000"/>
                </a:schemeClr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'Project Report'!$D$9</c:f>
              <c:strCache>
                <c:ptCount val="1"/>
                <c:pt idx="0">
                  <c:v>% Hours</c:v>
                </c:pt>
              </c:strCache>
            </c:strRef>
          </c:cat>
          <c:val>
            <c:numRef>
              <c:f>'Project Report'!$D$15</c:f>
              <c:numCache>
                <c:formatCode>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5AA-4F99-BCD2-310CD64DBB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22093200"/>
        <c:axId val="1022091240"/>
      </c:barChart>
      <c:catAx>
        <c:axId val="102209320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022091240"/>
        <c:crosses val="autoZero"/>
        <c:auto val="1"/>
        <c:lblAlgn val="ctr"/>
        <c:lblOffset val="100"/>
        <c:noMultiLvlLbl val="0"/>
      </c:catAx>
      <c:valAx>
        <c:axId val="1022091240"/>
        <c:scaling>
          <c:orientation val="minMax"/>
        </c:scaling>
        <c:delete val="0"/>
        <c:axPos val="l"/>
        <c:majorGridlines>
          <c:spPr>
            <a:ln>
              <a:solidFill>
                <a:schemeClr val="tx1">
                  <a:lumMod val="15000"/>
                  <a:lumOff val="85000"/>
                </a:schemeClr>
              </a:solidFill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0220932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>
      <cs:styleClr val="auto"/>
    </cs:lnRef>
    <cs:fillRef idx="0">
      <cs:styleClr val="auto"/>
    </cs:fillRef>
    <cs:effectRef idx="0"/>
    <cs:fontRef idx="minor">
      <a:schemeClr val="tx1"/>
    </cs:fontRef>
    <cs:spPr>
      <a:pattFill prst="ltDnDiag">
        <a:fgClr>
          <a:schemeClr val="phClr"/>
        </a:fgClr>
        <a:bgClr>
          <a:schemeClr val="phClr">
            <a:lumMod val="20000"/>
            <a:lumOff val="80000"/>
          </a:schemeClr>
        </a:bgClr>
      </a:pattFill>
      <a:ln>
        <a:solidFill>
          <a:schemeClr val="phClr"/>
        </a:solidFill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9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>
      <cs:styleClr val="auto"/>
    </cs:lnRef>
    <cs:fillRef idx="0">
      <cs:styleClr val="auto"/>
    </cs:fillRef>
    <cs:effectRef idx="0"/>
    <cs:fontRef idx="minor">
      <a:schemeClr val="tx1"/>
    </cs:fontRef>
    <cs:spPr>
      <a:pattFill prst="ltDnDiag">
        <a:fgClr>
          <a:schemeClr val="phClr"/>
        </a:fgClr>
        <a:bgClr>
          <a:schemeClr val="phClr">
            <a:lumMod val="20000"/>
            <a:lumOff val="80000"/>
          </a:schemeClr>
        </a:bgClr>
      </a:pattFill>
      <a:ln>
        <a:solidFill>
          <a:schemeClr val="phClr"/>
        </a:solidFill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552450</xdr:colOff>
      <xdr:row>52</xdr:row>
      <xdr:rowOff>31750</xdr:rowOff>
    </xdr:from>
    <xdr:to>
      <xdr:col>0</xdr:col>
      <xdr:colOff>2819117</xdr:colOff>
      <xdr:row>56</xdr:row>
      <xdr:rowOff>57067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C8E151D-5F42-4324-ADCE-27861A942C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2450" y="8451850"/>
          <a:ext cx="2266667" cy="666667"/>
        </a:xfrm>
        <a:prstGeom prst="rect">
          <a:avLst/>
        </a:prstGeom>
      </xdr:spPr>
    </xdr:pic>
    <xdr:clientData/>
  </xdr:twoCellAnchor>
  <xdr:twoCellAnchor editAs="oneCell">
    <xdr:from>
      <xdr:col>0</xdr:col>
      <xdr:colOff>990600</xdr:colOff>
      <xdr:row>45</xdr:row>
      <xdr:rowOff>241300</xdr:rowOff>
    </xdr:from>
    <xdr:to>
      <xdr:col>0</xdr:col>
      <xdr:colOff>1257267</xdr:colOff>
      <xdr:row>49</xdr:row>
      <xdr:rowOff>66598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F1B7820-61A1-4228-898E-136DB08D28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90600" y="8312150"/>
          <a:ext cx="266667" cy="61904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4800600</xdr:colOff>
      <xdr:row>13</xdr:row>
      <xdr:rowOff>146050</xdr:rowOff>
    </xdr:from>
    <xdr:to>
      <xdr:col>0</xdr:col>
      <xdr:colOff>7010124</xdr:colOff>
      <xdr:row>16</xdr:row>
      <xdr:rowOff>155514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04B7753-0DF0-4F46-BAC5-CEE39CCABA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00600" y="2540000"/>
          <a:ext cx="2209524" cy="48571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35</xdr:row>
      <xdr:rowOff>0</xdr:rowOff>
    </xdr:from>
    <xdr:to>
      <xdr:col>8</xdr:col>
      <xdr:colOff>612588</xdr:colOff>
      <xdr:row>57</xdr:row>
      <xdr:rowOff>67236</xdr:rowOff>
    </xdr:to>
    <xdr:graphicFrame macro="">
      <xdr:nvGraphicFramePr>
        <xdr:cNvPr id="3" name="BurnDownChart">
          <a:extLst>
            <a:ext uri="{FF2B5EF4-FFF2-40B4-BE49-F238E27FC236}">
              <a16:creationId xmlns:a16="http://schemas.microsoft.com/office/drawing/2014/main" id="{F40BF93A-4C4B-409E-93D8-6420914564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22411</xdr:colOff>
      <xdr:row>58</xdr:row>
      <xdr:rowOff>7471</xdr:rowOff>
    </xdr:from>
    <xdr:to>
      <xdr:col>8</xdr:col>
      <xdr:colOff>642470</xdr:colOff>
      <xdr:row>79</xdr:row>
      <xdr:rowOff>149412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FAA5AC3B-D361-486D-A110-6525230A742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7470</xdr:colOff>
      <xdr:row>80</xdr:row>
      <xdr:rowOff>156883</xdr:rowOff>
    </xdr:from>
    <xdr:to>
      <xdr:col>9</xdr:col>
      <xdr:colOff>0</xdr:colOff>
      <xdr:row>102</xdr:row>
      <xdr:rowOff>112058</xdr:rowOff>
    </xdr:to>
    <xdr:graphicFrame macro="">
      <xdr:nvGraphicFramePr>
        <xdr:cNvPr id="5" name="WorkItemsByState">
          <a:extLst>
            <a:ext uri="{FF2B5EF4-FFF2-40B4-BE49-F238E27FC236}">
              <a16:creationId xmlns:a16="http://schemas.microsoft.com/office/drawing/2014/main" id="{247B0B56-A85B-4F33-8A00-F8B971FFE7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390525</xdr:colOff>
      <xdr:row>0</xdr:row>
      <xdr:rowOff>142875</xdr:rowOff>
    </xdr:from>
    <xdr:to>
      <xdr:col>12</xdr:col>
      <xdr:colOff>85725</xdr:colOff>
      <xdr:row>12</xdr:row>
      <xdr:rowOff>85725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419099</xdr:colOff>
      <xdr:row>13</xdr:row>
      <xdr:rowOff>3175</xdr:rowOff>
    </xdr:from>
    <xdr:to>
      <xdr:col>12</xdr:col>
      <xdr:colOff>114300</xdr:colOff>
      <xdr:row>28</xdr:row>
      <xdr:rowOff>133350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D6" totalsRowCount="1" headerRowDxfId="34" dataDxfId="33" totalsRowDxfId="32">
  <autoFilter ref="A1:D5" xr:uid="{00000000-0009-0000-0100-000001000000}"/>
  <tableColumns count="4">
    <tableColumn id="1" xr3:uid="{00000000-0010-0000-0000-000001000000}" name="Work Type Breakdown" totalsRowLabel="Total" dataDxfId="31" totalsRowDxfId="30" dataCellStyle="Normal 2"/>
    <tableColumn id="2" xr3:uid="{00000000-0010-0000-0000-000002000000}" name="Count" totalsRowFunction="sum" dataDxfId="29" totalsRowDxfId="28" dataCellStyle="Normal 2"/>
    <tableColumn id="3" xr3:uid="{00000000-0010-0000-0000-000003000000}" name="Hours Sum" totalsRowFunction="sum" dataDxfId="27" totalsRowDxfId="26" dataCellStyle="Normal 2"/>
    <tableColumn id="4" xr3:uid="{00000000-0010-0000-0000-000004000000}" name="% Hours" totalsRowFunction="sum" dataDxfId="25" totalsRowDxfId="24">
      <calculatedColumnFormula>C2/Table1[[#Totals],[Hours Sum]]</calculatedColumnFormula>
    </tableColumn>
  </tableColumns>
  <tableStyleInfo name="TableStyleLight8" showFirstColumn="1" showLastColumn="0" showRowStripes="1" showColumnStripes="1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2" displayName="Table2" ref="A9:D17" totalsRowCount="1" headerRowDxfId="23" dataDxfId="21" totalsRowDxfId="20" headerRowBorderDxfId="22">
  <autoFilter ref="A9:D16" xr:uid="{00000000-0009-0000-0100-000002000000}"/>
  <tableColumns count="4">
    <tableColumn id="1" xr3:uid="{00000000-0010-0000-0100-000001000000}" name="Functional Breakdown" totalsRowLabel="Total" dataDxfId="19" totalsRowDxfId="18" dataCellStyle="Normal 2"/>
    <tableColumn id="2" xr3:uid="{00000000-0010-0000-0100-000002000000}" name="Count" totalsRowFunction="sum" dataDxfId="17" totalsRowDxfId="16" dataCellStyle="Normal 2"/>
    <tableColumn id="3" xr3:uid="{00000000-0010-0000-0100-000003000000}" name="Hours Sum" totalsRowFunction="sum" dataDxfId="15" totalsRowDxfId="14" dataCellStyle="Normal 2"/>
    <tableColumn id="4" xr3:uid="{00000000-0010-0000-0100-000004000000}" name="% Hours" totalsRowFunction="sum" dataDxfId="13" totalsRowDxfId="12">
      <calculatedColumnFormula>C10/Table2[[#Totals],[Hours Sum]]</calculatedColumnFormula>
    </tableColumn>
  </tableColumns>
  <tableStyleInfo name="TableStyleLight8" showFirstColumn="1" showLastColumn="0" showRowStripes="1" showColumnStripes="1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3" displayName="Table3" ref="A20:D26" totalsRowCount="1" headerRowDxfId="11" dataDxfId="9" totalsRowDxfId="8" headerRowBorderDxfId="10">
  <autoFilter ref="A20:D25" xr:uid="{00000000-0009-0000-0100-000003000000}"/>
  <tableColumns count="4">
    <tableColumn id="1" xr3:uid="{00000000-0010-0000-0200-000001000000}" name="Work Item Status" totalsRowLabel="Total" dataDxfId="7" totalsRowDxfId="6" dataCellStyle="Normal 2"/>
    <tableColumn id="2" xr3:uid="{00000000-0010-0000-0200-000002000000}" name="Count" totalsRowFunction="sum" dataDxfId="5" totalsRowDxfId="4" dataCellStyle="Normal 2"/>
    <tableColumn id="3" xr3:uid="{00000000-0010-0000-0200-000003000000}" name="Hours Sum" totalsRowFunction="sum" dataDxfId="3" totalsRowDxfId="2" dataCellStyle="Normal 2"/>
    <tableColumn id="4" xr3:uid="{00000000-0010-0000-0200-000004000000}" name="% Hours" totalsRowFunction="sum" dataDxfId="1" totalsRowDxfId="0"/>
  </tableColumns>
  <tableStyleInfo name="TableStyleLight8" showFirstColumn="1" showLastColumn="0" showRowStripes="1" showColumnStripes="1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525" row="6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3A2E2246-22E1-40F4-A296-3D2C3E3E5466}">
  <we:reference id="6e83dfbe-58f5-430a-8437-ac7c022ee189" version="1.0.0.1" store="https://createitportugal.sharepoint.com/sites/AppCatalog" storeType="SPCatalog"/>
  <we:alternateReferences/>
  <we:properties/>
  <we:bindings>
    <we:binding id="MyMatrixF2" type="matrix" appref="{31D28688-BE55-46C4-8373-2BEC4EF0169F}"/>
    <we:binding id="MyMatrixF3" type="matrix" appref="{E9AB6087-103C-41D0-A96D-2B2BEFC460A8}"/>
    <we:binding id="MyMatrixN4" type="matrix" appref="{55DD5654-957C-4050-90AB-66A7DA0BC1FF}"/>
  </we:bindings>
  <we:snapshot xmlns:r="http://schemas.openxmlformats.org/officeDocument/2006/relationships"/>
</we:webextension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drawing" Target="../drawings/drawing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5">
    <tabColor rgb="FFFFFF00"/>
  </sheetPr>
  <dimension ref="A2:B79"/>
  <sheetViews>
    <sheetView topLeftCell="A67" workbookViewId="0">
      <selection activeCell="A63" sqref="A63"/>
    </sheetView>
  </sheetViews>
  <sheetFormatPr defaultRowHeight="12.75" x14ac:dyDescent="0.2"/>
  <cols>
    <col min="1" max="1" width="104.28515625" customWidth="1"/>
    <col min="2" max="2" width="5.85546875" customWidth="1"/>
  </cols>
  <sheetData>
    <row r="2" spans="1:2" x14ac:dyDescent="0.2">
      <c r="A2" s="68" t="s">
        <v>116</v>
      </c>
    </row>
    <row r="4" spans="1:2" x14ac:dyDescent="0.2">
      <c r="A4" s="297" t="s">
        <v>115</v>
      </c>
      <c r="B4" s="68"/>
    </row>
    <row r="6" spans="1:2" ht="25.5" x14ac:dyDescent="0.2">
      <c r="A6" s="69" t="s">
        <v>226</v>
      </c>
    </row>
    <row r="7" spans="1:2" x14ac:dyDescent="0.2">
      <c r="A7" s="159" t="s">
        <v>227</v>
      </c>
    </row>
    <row r="9" spans="1:2" x14ac:dyDescent="0.2">
      <c r="A9" s="68" t="s">
        <v>192</v>
      </c>
    </row>
    <row r="11" spans="1:2" x14ac:dyDescent="0.2">
      <c r="A11" s="68" t="s">
        <v>193</v>
      </c>
    </row>
    <row r="13" spans="1:2" ht="25.5" x14ac:dyDescent="0.2">
      <c r="A13" s="84" t="s">
        <v>119</v>
      </c>
    </row>
    <row r="15" spans="1:2" x14ac:dyDescent="0.2">
      <c r="A15" s="68" t="s">
        <v>129</v>
      </c>
    </row>
    <row r="16" spans="1:2" ht="25.5" x14ac:dyDescent="0.2">
      <c r="A16" s="84" t="s">
        <v>186</v>
      </c>
    </row>
    <row r="17" spans="1:2" x14ac:dyDescent="0.2">
      <c r="A17" s="84"/>
    </row>
    <row r="18" spans="1:2" x14ac:dyDescent="0.2">
      <c r="A18" s="84" t="s">
        <v>142</v>
      </c>
    </row>
    <row r="19" spans="1:2" x14ac:dyDescent="0.2">
      <c r="A19" s="86" t="s">
        <v>194</v>
      </c>
    </row>
    <row r="20" spans="1:2" ht="25.5" x14ac:dyDescent="0.2">
      <c r="A20" s="86" t="s">
        <v>150</v>
      </c>
    </row>
    <row r="21" spans="1:2" x14ac:dyDescent="0.2">
      <c r="A21" s="86"/>
    </row>
    <row r="22" spans="1:2" x14ac:dyDescent="0.2">
      <c r="A22" s="84" t="s">
        <v>143</v>
      </c>
    </row>
    <row r="23" spans="1:2" x14ac:dyDescent="0.2">
      <c r="A23" s="84"/>
    </row>
    <row r="24" spans="1:2" ht="25.5" x14ac:dyDescent="0.2">
      <c r="A24" s="84" t="s">
        <v>195</v>
      </c>
    </row>
    <row r="25" spans="1:2" x14ac:dyDescent="0.2">
      <c r="A25" s="135" t="s">
        <v>196</v>
      </c>
    </row>
    <row r="26" spans="1:2" x14ac:dyDescent="0.2">
      <c r="A26" s="135"/>
    </row>
    <row r="27" spans="1:2" x14ac:dyDescent="0.2">
      <c r="A27" s="307" t="s">
        <v>185</v>
      </c>
      <c r="B27" s="68"/>
    </row>
    <row r="28" spans="1:2" x14ac:dyDescent="0.2">
      <c r="A28" s="84"/>
    </row>
    <row r="29" spans="1:2" x14ac:dyDescent="0.2">
      <c r="A29" s="85" t="s">
        <v>145</v>
      </c>
    </row>
    <row r="30" spans="1:2" ht="25.5" x14ac:dyDescent="0.2">
      <c r="A30" s="84" t="s">
        <v>197</v>
      </c>
    </row>
    <row r="31" spans="1:2" x14ac:dyDescent="0.2">
      <c r="A31" s="84"/>
    </row>
    <row r="32" spans="1:2" x14ac:dyDescent="0.2">
      <c r="A32" s="84" t="s">
        <v>146</v>
      </c>
    </row>
    <row r="33" spans="1:1" x14ac:dyDescent="0.2">
      <c r="A33" s="86" t="s">
        <v>147</v>
      </c>
    </row>
    <row r="34" spans="1:1" x14ac:dyDescent="0.2">
      <c r="A34" s="160" t="s">
        <v>148</v>
      </c>
    </row>
    <row r="35" spans="1:1" x14ac:dyDescent="0.2">
      <c r="A35" s="160" t="s">
        <v>149</v>
      </c>
    </row>
    <row r="36" spans="1:1" ht="12.6" customHeight="1" x14ac:dyDescent="0.2">
      <c r="A36" s="160" t="s">
        <v>217</v>
      </c>
    </row>
    <row r="37" spans="1:1" x14ac:dyDescent="0.2">
      <c r="A37" s="160" t="s">
        <v>155</v>
      </c>
    </row>
    <row r="38" spans="1:1" x14ac:dyDescent="0.2">
      <c r="A38" s="86" t="s">
        <v>151</v>
      </c>
    </row>
    <row r="39" spans="1:1" x14ac:dyDescent="0.2">
      <c r="A39" s="86" t="s">
        <v>152</v>
      </c>
    </row>
    <row r="40" spans="1:1" x14ac:dyDescent="0.2">
      <c r="A40" s="86" t="s">
        <v>153</v>
      </c>
    </row>
    <row r="41" spans="1:1" x14ac:dyDescent="0.2">
      <c r="A41" s="86" t="s">
        <v>154</v>
      </c>
    </row>
    <row r="42" spans="1:1" x14ac:dyDescent="0.2">
      <c r="A42" s="86" t="s">
        <v>156</v>
      </c>
    </row>
    <row r="43" spans="1:1" x14ac:dyDescent="0.2">
      <c r="A43" s="86"/>
    </row>
    <row r="44" spans="1:1" ht="25.5" x14ac:dyDescent="0.2">
      <c r="A44" s="84" t="s">
        <v>220</v>
      </c>
    </row>
    <row r="45" spans="1:1" x14ac:dyDescent="0.2">
      <c r="A45" s="84"/>
    </row>
    <row r="46" spans="1:1" ht="25.5" x14ac:dyDescent="0.2">
      <c r="A46" s="84" t="s">
        <v>219</v>
      </c>
    </row>
    <row r="47" spans="1:1" x14ac:dyDescent="0.2">
      <c r="A47" s="84"/>
    </row>
    <row r="48" spans="1:1" x14ac:dyDescent="0.2">
      <c r="A48" s="84"/>
    </row>
    <row r="49" spans="1:2" x14ac:dyDescent="0.2">
      <c r="A49" s="84"/>
    </row>
    <row r="50" spans="1:2" x14ac:dyDescent="0.2">
      <c r="A50" s="84"/>
    </row>
    <row r="51" spans="1:2" x14ac:dyDescent="0.2">
      <c r="A51" s="84"/>
    </row>
    <row r="52" spans="1:2" ht="25.5" x14ac:dyDescent="0.2">
      <c r="A52" s="85" t="s">
        <v>203</v>
      </c>
    </row>
    <row r="53" spans="1:2" x14ac:dyDescent="0.2">
      <c r="A53" s="85"/>
    </row>
    <row r="54" spans="1:2" x14ac:dyDescent="0.2">
      <c r="A54" s="308" t="s">
        <v>218</v>
      </c>
    </row>
    <row r="55" spans="1:2" x14ac:dyDescent="0.2">
      <c r="A55" s="85"/>
    </row>
    <row r="56" spans="1:2" x14ac:dyDescent="0.2">
      <c r="A56" s="85"/>
    </row>
    <row r="57" spans="1:2" x14ac:dyDescent="0.2">
      <c r="A57" s="85"/>
    </row>
    <row r="58" spans="1:2" ht="25.5" x14ac:dyDescent="0.2">
      <c r="A58" s="84" t="s">
        <v>202</v>
      </c>
    </row>
    <row r="59" spans="1:2" x14ac:dyDescent="0.2">
      <c r="A59" s="84"/>
    </row>
    <row r="60" spans="1:2" x14ac:dyDescent="0.2">
      <c r="A60" s="84" t="s">
        <v>221</v>
      </c>
    </row>
    <row r="61" spans="1:2" x14ac:dyDescent="0.2">
      <c r="A61" s="85"/>
    </row>
    <row r="62" spans="1:2" x14ac:dyDescent="0.2">
      <c r="A62" s="86"/>
    </row>
    <row r="63" spans="1:2" x14ac:dyDescent="0.2">
      <c r="A63" s="307" t="s">
        <v>176</v>
      </c>
      <c r="B63" s="68"/>
    </row>
    <row r="64" spans="1:2" x14ac:dyDescent="0.2">
      <c r="A64" s="84"/>
    </row>
    <row r="65" spans="1:1" x14ac:dyDescent="0.2">
      <c r="A65" s="85" t="s">
        <v>228</v>
      </c>
    </row>
    <row r="66" spans="1:1" ht="38.25" x14ac:dyDescent="0.2">
      <c r="A66" s="84" t="s">
        <v>198</v>
      </c>
    </row>
    <row r="67" spans="1:1" x14ac:dyDescent="0.2">
      <c r="A67" s="84"/>
    </row>
    <row r="68" spans="1:1" x14ac:dyDescent="0.2">
      <c r="A68" s="84" t="s">
        <v>199</v>
      </c>
    </row>
    <row r="69" spans="1:1" x14ac:dyDescent="0.2">
      <c r="A69" s="84"/>
    </row>
    <row r="70" spans="1:1" x14ac:dyDescent="0.2">
      <c r="A70" s="84" t="s">
        <v>200</v>
      </c>
    </row>
    <row r="71" spans="1:1" x14ac:dyDescent="0.2">
      <c r="A71" s="173" t="s">
        <v>168</v>
      </c>
    </row>
    <row r="72" spans="1:1" x14ac:dyDescent="0.2">
      <c r="A72" s="173" t="s">
        <v>169</v>
      </c>
    </row>
    <row r="73" spans="1:1" x14ac:dyDescent="0.2">
      <c r="A73" s="173" t="s">
        <v>170</v>
      </c>
    </row>
    <row r="75" spans="1:1" x14ac:dyDescent="0.2">
      <c r="A75" s="173" t="s">
        <v>171</v>
      </c>
    </row>
    <row r="76" spans="1:1" x14ac:dyDescent="0.2">
      <c r="A76" s="173" t="s">
        <v>172</v>
      </c>
    </row>
    <row r="77" spans="1:1" x14ac:dyDescent="0.2">
      <c r="A77" s="173" t="s">
        <v>173</v>
      </c>
    </row>
    <row r="79" spans="1:1" x14ac:dyDescent="0.2">
      <c r="A79" s="173" t="s">
        <v>201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7">
    <tabColor rgb="FFFFFF00"/>
  </sheetPr>
  <dimension ref="A2:A39"/>
  <sheetViews>
    <sheetView workbookViewId="0">
      <selection activeCell="A10" sqref="A10"/>
    </sheetView>
  </sheetViews>
  <sheetFormatPr defaultRowHeight="12.75" x14ac:dyDescent="0.2"/>
  <cols>
    <col min="1" max="1" width="104.28515625" customWidth="1"/>
    <col min="2" max="2" width="5.85546875" customWidth="1"/>
  </cols>
  <sheetData>
    <row r="2" spans="1:1" x14ac:dyDescent="0.2">
      <c r="A2" s="68" t="s">
        <v>116</v>
      </c>
    </row>
    <row r="4" spans="1:1" x14ac:dyDescent="0.2">
      <c r="A4" s="307" t="s">
        <v>205</v>
      </c>
    </row>
    <row r="6" spans="1:1" ht="24.95" customHeight="1" x14ac:dyDescent="0.2">
      <c r="A6" s="69" t="s">
        <v>204</v>
      </c>
    </row>
    <row r="7" spans="1:1" ht="13.5" customHeight="1" x14ac:dyDescent="0.2">
      <c r="A7" s="84"/>
    </row>
    <row r="8" spans="1:1" x14ac:dyDescent="0.2">
      <c r="A8" s="84" t="s">
        <v>209</v>
      </c>
    </row>
    <row r="9" spans="1:1" x14ac:dyDescent="0.2">
      <c r="A9" s="68"/>
    </row>
    <row r="10" spans="1:1" x14ac:dyDescent="0.2">
      <c r="A10" s="85" t="s">
        <v>211</v>
      </c>
    </row>
    <row r="11" spans="1:1" x14ac:dyDescent="0.2">
      <c r="A11" s="85"/>
    </row>
    <row r="12" spans="1:1" ht="25.5" x14ac:dyDescent="0.2">
      <c r="A12" s="84" t="s">
        <v>206</v>
      </c>
    </row>
    <row r="13" spans="1:1" x14ac:dyDescent="0.2">
      <c r="A13" s="84"/>
    </row>
    <row r="14" spans="1:1" x14ac:dyDescent="0.2">
      <c r="A14" s="84" t="s">
        <v>207</v>
      </c>
    </row>
    <row r="15" spans="1:1" x14ac:dyDescent="0.2">
      <c r="A15" s="84"/>
    </row>
    <row r="16" spans="1:1" x14ac:dyDescent="0.2">
      <c r="A16" s="84" t="s">
        <v>208</v>
      </c>
    </row>
    <row r="17" spans="1:1" x14ac:dyDescent="0.2">
      <c r="A17" s="84"/>
    </row>
    <row r="18" spans="1:1" x14ac:dyDescent="0.2">
      <c r="A18" s="84" t="s">
        <v>210</v>
      </c>
    </row>
    <row r="20" spans="1:1" x14ac:dyDescent="0.2">
      <c r="A20" s="85" t="s">
        <v>212</v>
      </c>
    </row>
    <row r="21" spans="1:1" x14ac:dyDescent="0.2">
      <c r="A21" s="84"/>
    </row>
    <row r="22" spans="1:1" ht="25.5" x14ac:dyDescent="0.2">
      <c r="A22" s="84" t="s">
        <v>213</v>
      </c>
    </row>
    <row r="23" spans="1:1" x14ac:dyDescent="0.2">
      <c r="A23" s="86"/>
    </row>
    <row r="24" spans="1:1" ht="25.5" x14ac:dyDescent="0.2">
      <c r="A24" s="84" t="s">
        <v>214</v>
      </c>
    </row>
    <row r="25" spans="1:1" x14ac:dyDescent="0.2">
      <c r="A25" s="86"/>
    </row>
    <row r="26" spans="1:1" x14ac:dyDescent="0.2">
      <c r="A26" s="307" t="s">
        <v>176</v>
      </c>
    </row>
    <row r="27" spans="1:1" x14ac:dyDescent="0.2">
      <c r="A27" s="84"/>
    </row>
    <row r="28" spans="1:1" x14ac:dyDescent="0.2">
      <c r="A28" s="85" t="s">
        <v>215</v>
      </c>
    </row>
    <row r="29" spans="1:1" x14ac:dyDescent="0.2">
      <c r="A29" s="84"/>
    </row>
    <row r="30" spans="1:1" x14ac:dyDescent="0.2">
      <c r="A30" s="84" t="s">
        <v>216</v>
      </c>
    </row>
    <row r="31" spans="1:1" x14ac:dyDescent="0.2">
      <c r="A31" s="173" t="s">
        <v>168</v>
      </c>
    </row>
    <row r="32" spans="1:1" x14ac:dyDescent="0.2">
      <c r="A32" s="173" t="s">
        <v>169</v>
      </c>
    </row>
    <row r="33" spans="1:1" x14ac:dyDescent="0.2">
      <c r="A33" s="173" t="s">
        <v>170</v>
      </c>
    </row>
    <row r="35" spans="1:1" x14ac:dyDescent="0.2">
      <c r="A35" s="173" t="s">
        <v>171</v>
      </c>
    </row>
    <row r="36" spans="1:1" x14ac:dyDescent="0.2">
      <c r="A36" s="173" t="s">
        <v>172</v>
      </c>
    </row>
    <row r="37" spans="1:1" x14ac:dyDescent="0.2">
      <c r="A37" s="173" t="s">
        <v>173</v>
      </c>
    </row>
    <row r="39" spans="1:1" x14ac:dyDescent="0.2">
      <c r="A39" s="173" t="s">
        <v>174</v>
      </c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>
    <tabColor theme="9" tint="-0.249977111117893"/>
  </sheetPr>
  <dimension ref="A1:EN65"/>
  <sheetViews>
    <sheetView tabSelected="1" zoomScaleNormal="100" workbookViewId="0">
      <pane xSplit="13" ySplit="6" topLeftCell="N7" activePane="bottomRight" state="frozen"/>
      <selection pane="topRight" activeCell="N1" sqref="N1"/>
      <selection pane="bottomLeft" activeCell="A7" sqref="A7"/>
      <selection pane="bottomRight" activeCell="W8" sqref="W8"/>
    </sheetView>
  </sheetViews>
  <sheetFormatPr defaultColWidth="9.140625" defaultRowHeight="12.75" outlineLevelCol="1" x14ac:dyDescent="0.2"/>
  <cols>
    <col min="1" max="1" width="7.7109375" style="3" customWidth="1"/>
    <col min="2" max="2" width="12.85546875" style="3" customWidth="1"/>
    <col min="3" max="3" width="20.140625" style="56" hidden="1" customWidth="1"/>
    <col min="4" max="4" width="9.42578125" style="59" hidden="1" customWidth="1"/>
    <col min="5" max="5" width="21.42578125" style="63" hidden="1" customWidth="1"/>
    <col min="6" max="6" width="20.140625" style="3" hidden="1" customWidth="1"/>
    <col min="7" max="7" width="16.5703125" style="3" hidden="1" customWidth="1"/>
    <col min="8" max="8" width="13.28515625" style="66" hidden="1" customWidth="1"/>
    <col min="9" max="9" width="55.5703125" style="56" customWidth="1"/>
    <col min="10" max="10" width="10.140625" style="3" hidden="1" customWidth="1"/>
    <col min="11" max="11" width="9.42578125" style="3" bestFit="1" customWidth="1"/>
    <col min="12" max="12" width="6.28515625" style="3" bestFit="1" customWidth="1"/>
    <col min="13" max="13" width="4.7109375" style="3" customWidth="1"/>
    <col min="14" max="15" width="3.28515625" style="36" customWidth="1"/>
    <col min="16" max="16" width="3.140625" style="3" customWidth="1"/>
    <col min="17" max="18" width="3.28515625" style="3" customWidth="1"/>
    <col min="19" max="19" width="2.42578125" style="3" customWidth="1"/>
    <col min="20" max="21" width="3.28515625" style="3" customWidth="1"/>
    <col min="22" max="22" width="2.42578125" style="3" customWidth="1"/>
    <col min="23" max="24" width="3.28515625" style="3" customWidth="1"/>
    <col min="25" max="25" width="2.42578125" style="3" customWidth="1"/>
    <col min="26" max="27" width="3.28515625" style="3" customWidth="1"/>
    <col min="28" max="28" width="2.42578125" style="3" customWidth="1"/>
    <col min="29" max="30" width="3.28515625" style="3" customWidth="1"/>
    <col min="31" max="31" width="2.42578125" style="3" customWidth="1"/>
    <col min="32" max="33" width="3.28515625" style="3" customWidth="1"/>
    <col min="34" max="34" width="2.42578125" style="3" customWidth="1"/>
    <col min="35" max="36" width="3.28515625" style="3" customWidth="1"/>
    <col min="37" max="37" width="2.42578125" style="3" customWidth="1"/>
    <col min="38" max="39" width="3.28515625" style="3" customWidth="1"/>
    <col min="40" max="40" width="2.42578125" style="3" customWidth="1"/>
    <col min="41" max="41" width="3.140625" style="3" customWidth="1"/>
    <col min="42" max="42" width="3.28515625" style="3" customWidth="1"/>
    <col min="43" max="43" width="2.42578125" style="3" customWidth="1"/>
    <col min="44" max="45" width="3.28515625" style="3" customWidth="1"/>
    <col min="46" max="46" width="2.42578125" style="3" customWidth="1"/>
    <col min="47" max="48" width="3.28515625" style="3" customWidth="1"/>
    <col min="49" max="49" width="2.42578125" style="3" customWidth="1"/>
    <col min="50" max="51" width="3.28515625" style="3" customWidth="1"/>
    <col min="52" max="52" width="2.42578125" style="3" customWidth="1"/>
    <col min="53" max="54" width="3.28515625" style="3" customWidth="1"/>
    <col min="55" max="55" width="2.42578125" style="3" customWidth="1"/>
    <col min="56" max="57" width="3.28515625" style="3" customWidth="1"/>
    <col min="58" max="58" width="2.42578125" style="3" customWidth="1"/>
    <col min="59" max="60" width="3.28515625" style="3" customWidth="1"/>
    <col min="61" max="61" width="2.42578125" style="3" customWidth="1"/>
    <col min="62" max="63" width="3.28515625" style="3" customWidth="1"/>
    <col min="64" max="64" width="2.42578125" style="3" customWidth="1"/>
    <col min="65" max="66" width="3.28515625" style="3" customWidth="1"/>
    <col min="67" max="67" width="2.42578125" style="3" customWidth="1"/>
    <col min="68" max="69" width="3.28515625" style="3" customWidth="1"/>
    <col min="70" max="70" width="2.42578125" style="3" customWidth="1"/>
    <col min="71" max="72" width="3.28515625" style="3" customWidth="1"/>
    <col min="73" max="73" width="2.42578125" style="3" customWidth="1"/>
    <col min="74" max="75" width="3.28515625" style="3" customWidth="1"/>
    <col min="76" max="76" width="2.42578125" style="3" customWidth="1"/>
    <col min="77" max="78" width="3.28515625" style="3" customWidth="1"/>
    <col min="79" max="79" width="2.42578125" style="3" customWidth="1"/>
    <col min="80" max="81" width="3.28515625" style="3" customWidth="1"/>
    <col min="82" max="82" width="2.42578125" style="3" customWidth="1"/>
    <col min="83" max="84" width="3.28515625" style="3" customWidth="1"/>
    <col min="85" max="85" width="2.42578125" style="3" customWidth="1"/>
    <col min="86" max="87" width="3.28515625" style="3" hidden="1" customWidth="1"/>
    <col min="88" max="88" width="2.42578125" style="3" hidden="1" customWidth="1"/>
    <col min="89" max="90" width="3.28515625" style="3" hidden="1" customWidth="1"/>
    <col min="91" max="91" width="2.42578125" style="3" hidden="1" customWidth="1"/>
    <col min="92" max="93" width="3.28515625" style="3" hidden="1" customWidth="1"/>
    <col min="94" max="94" width="2.42578125" style="3" hidden="1" customWidth="1"/>
    <col min="95" max="96" width="3.28515625" style="3" hidden="1" customWidth="1"/>
    <col min="97" max="97" width="2.42578125" style="3" hidden="1" customWidth="1"/>
    <col min="98" max="99" width="3.28515625" style="3" hidden="1" customWidth="1"/>
    <col min="100" max="100" width="2.42578125" style="3" hidden="1" customWidth="1"/>
    <col min="101" max="102" width="3.28515625" style="3" hidden="1" customWidth="1"/>
    <col min="103" max="103" width="2.42578125" style="3" hidden="1" customWidth="1"/>
    <col min="104" max="105" width="3.28515625" style="3" hidden="1" customWidth="1" outlineLevel="1"/>
    <col min="106" max="106" width="2.42578125" style="3" hidden="1" customWidth="1" outlineLevel="1"/>
    <col min="107" max="108" width="3.28515625" style="3" hidden="1" customWidth="1" outlineLevel="1"/>
    <col min="109" max="109" width="2.42578125" style="3" hidden="1" customWidth="1" outlineLevel="1"/>
    <col min="110" max="111" width="3.28515625" style="3" hidden="1" customWidth="1" outlineLevel="1"/>
    <col min="112" max="112" width="2.42578125" style="3" hidden="1" customWidth="1" outlineLevel="1"/>
    <col min="113" max="114" width="3.28515625" style="3" hidden="1" customWidth="1" outlineLevel="1"/>
    <col min="115" max="115" width="2.42578125" style="3" hidden="1" customWidth="1" outlineLevel="1"/>
    <col min="116" max="117" width="3.28515625" style="3" hidden="1" customWidth="1" outlineLevel="1"/>
    <col min="118" max="118" width="2.42578125" style="3" hidden="1" customWidth="1" outlineLevel="1"/>
    <col min="119" max="120" width="3.28515625" style="3" hidden="1" customWidth="1" outlineLevel="1"/>
    <col min="121" max="121" width="2.42578125" style="3" hidden="1" customWidth="1" outlineLevel="1"/>
    <col min="122" max="123" width="3.28515625" style="3" hidden="1" customWidth="1" outlineLevel="1"/>
    <col min="124" max="124" width="2.42578125" style="3" hidden="1" customWidth="1" outlineLevel="1"/>
    <col min="125" max="126" width="3.28515625" style="3" hidden="1" customWidth="1" outlineLevel="1"/>
    <col min="127" max="127" width="2.42578125" style="3" hidden="1" customWidth="1" outlineLevel="1"/>
    <col min="128" max="129" width="3.28515625" style="3" hidden="1" customWidth="1" outlineLevel="1"/>
    <col min="130" max="130" width="2.42578125" style="3" hidden="1" customWidth="1" outlineLevel="1"/>
    <col min="131" max="132" width="3.28515625" style="3" hidden="1" customWidth="1" outlineLevel="1"/>
    <col min="133" max="133" width="2.42578125" style="3" hidden="1" customWidth="1" outlineLevel="1"/>
    <col min="134" max="134" width="2.42578125" style="3" hidden="1" customWidth="1" collapsed="1"/>
    <col min="135" max="135" width="5.140625" style="3" customWidth="1"/>
    <col min="136" max="136" width="5" style="3" customWidth="1"/>
    <col min="137" max="137" width="4.140625" style="3" customWidth="1"/>
    <col min="138" max="138" width="4.85546875" style="3" customWidth="1"/>
    <col min="139" max="142" width="4.5703125" style="3" customWidth="1"/>
    <col min="143" max="143" width="5.5703125" style="3" customWidth="1"/>
    <col min="145" max="16384" width="9.140625" style="3"/>
  </cols>
  <sheetData>
    <row r="1" spans="1:143" s="171" customFormat="1" x14ac:dyDescent="0.2">
      <c r="A1" s="180" t="s">
        <v>247</v>
      </c>
      <c r="B1" s="180"/>
      <c r="C1" s="180"/>
      <c r="D1" s="181"/>
      <c r="E1" s="182"/>
      <c r="F1" s="183"/>
      <c r="G1" s="172"/>
      <c r="H1" s="184"/>
      <c r="I1" s="185"/>
      <c r="J1" s="172"/>
      <c r="K1" s="172"/>
      <c r="L1" s="172"/>
      <c r="M1" s="172"/>
      <c r="N1" s="172"/>
      <c r="O1" s="172"/>
      <c r="P1" s="172"/>
      <c r="Q1" s="172"/>
      <c r="R1" s="172"/>
      <c r="S1" s="172"/>
      <c r="T1" s="172"/>
      <c r="U1" s="172"/>
      <c r="V1" s="172"/>
      <c r="W1" s="172"/>
      <c r="X1" s="172"/>
      <c r="Y1" s="172"/>
      <c r="Z1" s="172"/>
      <c r="AA1" s="172"/>
      <c r="AB1" s="172"/>
      <c r="AC1" s="172"/>
      <c r="AD1" s="172"/>
      <c r="AE1" s="172"/>
      <c r="AF1" s="172"/>
      <c r="AG1" s="172"/>
      <c r="AH1" s="172"/>
      <c r="AI1" s="172"/>
      <c r="AJ1" s="172"/>
      <c r="AK1" s="172"/>
      <c r="AL1" s="172"/>
      <c r="AM1" s="172"/>
      <c r="AN1" s="172"/>
      <c r="AO1" s="172"/>
      <c r="AP1" s="172"/>
      <c r="AQ1" s="172"/>
      <c r="AR1" s="172"/>
      <c r="AS1" s="172"/>
      <c r="AT1" s="172"/>
      <c r="AU1" s="172"/>
      <c r="AV1" s="172"/>
      <c r="AW1" s="172"/>
      <c r="AX1" s="172"/>
      <c r="AY1" s="172"/>
      <c r="AZ1" s="172"/>
      <c r="BA1" s="172"/>
      <c r="BB1" s="172"/>
      <c r="BC1" s="172"/>
      <c r="BD1" s="172"/>
      <c r="BE1" s="172"/>
      <c r="BF1" s="172"/>
      <c r="BG1" s="172"/>
      <c r="BH1" s="172"/>
      <c r="BI1" s="172"/>
      <c r="BJ1" s="172"/>
      <c r="BK1" s="172"/>
      <c r="BL1" s="172"/>
      <c r="BM1" s="172"/>
      <c r="BN1" s="172"/>
      <c r="BO1" s="172"/>
      <c r="BP1" s="172"/>
      <c r="BQ1" s="172"/>
      <c r="BR1" s="172"/>
      <c r="BS1" s="172"/>
      <c r="BT1" s="172"/>
      <c r="BU1" s="172"/>
      <c r="BV1" s="172"/>
      <c r="BW1" s="172"/>
      <c r="BX1" s="172"/>
      <c r="BY1" s="172"/>
      <c r="BZ1" s="172"/>
      <c r="CA1" s="172"/>
      <c r="CB1" s="172"/>
      <c r="CC1" s="172"/>
      <c r="CD1" s="172"/>
      <c r="CE1" s="172"/>
      <c r="CF1" s="172"/>
      <c r="CG1" s="172"/>
      <c r="CH1" s="172"/>
      <c r="CI1" s="172"/>
      <c r="CJ1" s="172"/>
      <c r="CK1" s="172"/>
      <c r="CL1" s="172"/>
      <c r="CM1" s="172"/>
      <c r="CN1" s="172"/>
      <c r="CO1" s="172"/>
      <c r="CP1" s="172"/>
      <c r="CQ1" s="172"/>
      <c r="CR1" s="172"/>
      <c r="CS1" s="172"/>
      <c r="CT1" s="172"/>
      <c r="CU1" s="172"/>
      <c r="CV1" s="172"/>
      <c r="CW1" s="172"/>
      <c r="CX1" s="172"/>
      <c r="CY1" s="172"/>
      <c r="CZ1" s="172"/>
      <c r="DA1" s="172"/>
      <c r="DB1" s="172"/>
      <c r="DC1" s="172"/>
      <c r="DD1" s="172"/>
      <c r="DE1" s="172"/>
      <c r="DF1" s="172"/>
      <c r="DG1" s="172"/>
      <c r="DH1" s="172"/>
      <c r="DI1" s="172"/>
      <c r="DJ1" s="172"/>
      <c r="DK1" s="172"/>
      <c r="DL1" s="172"/>
      <c r="DM1" s="172"/>
      <c r="DN1" s="172"/>
      <c r="DO1" s="172"/>
      <c r="DP1" s="172"/>
      <c r="DQ1" s="172"/>
      <c r="DR1" s="172"/>
      <c r="DS1" s="172"/>
      <c r="DT1" s="172"/>
      <c r="DU1" s="172"/>
      <c r="DV1" s="172"/>
      <c r="DW1" s="172"/>
      <c r="DX1" s="172"/>
      <c r="DY1" s="172"/>
      <c r="DZ1" s="172"/>
      <c r="EA1" s="172"/>
      <c r="EB1" s="172"/>
      <c r="EC1" s="172"/>
      <c r="ED1" s="172"/>
      <c r="EE1" s="172"/>
      <c r="EF1" s="172"/>
    </row>
    <row r="2" spans="1:143" x14ac:dyDescent="0.2">
      <c r="A2" s="58"/>
      <c r="B2" s="58"/>
      <c r="C2" s="58"/>
      <c r="D2" s="60"/>
      <c r="E2" s="62"/>
      <c r="F2" s="56" t="s">
        <v>189</v>
      </c>
      <c r="G2" s="56" t="s">
        <v>33</v>
      </c>
      <c r="H2" s="65"/>
      <c r="J2" s="54"/>
      <c r="K2" s="55"/>
    </row>
    <row r="3" spans="1:143" ht="13.5" thickBot="1" x14ac:dyDescent="0.25">
      <c r="A3" s="172"/>
      <c r="B3" s="172"/>
      <c r="C3" s="185" t="s">
        <v>52</v>
      </c>
      <c r="D3" s="267"/>
      <c r="E3" s="268"/>
      <c r="F3" s="185" t="s">
        <v>190</v>
      </c>
      <c r="G3" s="185"/>
      <c r="H3" s="184"/>
      <c r="I3" s="185"/>
      <c r="J3" s="172"/>
      <c r="K3" s="269"/>
      <c r="L3" s="172"/>
      <c r="M3" s="172"/>
      <c r="N3" s="172"/>
      <c r="O3" s="172"/>
      <c r="P3" s="172"/>
      <c r="Q3" s="172"/>
      <c r="R3" s="172"/>
      <c r="S3" s="172"/>
      <c r="T3" s="172"/>
      <c r="U3" s="172"/>
      <c r="V3" s="172"/>
      <c r="W3" s="172"/>
      <c r="X3" s="172"/>
      <c r="Y3" s="172"/>
      <c r="Z3" s="172"/>
      <c r="AA3" s="172"/>
      <c r="AB3" s="172"/>
      <c r="AC3" s="172"/>
      <c r="AD3" s="172"/>
      <c r="AE3" s="172"/>
      <c r="AF3" s="172"/>
      <c r="AG3" s="172"/>
      <c r="AH3" s="172"/>
      <c r="AI3" s="172"/>
      <c r="AJ3" s="172"/>
      <c r="AK3" s="172"/>
      <c r="AL3" s="172"/>
      <c r="AM3" s="172"/>
      <c r="AN3" s="172"/>
      <c r="AO3" s="172"/>
      <c r="AP3" s="172"/>
      <c r="AQ3" s="172"/>
      <c r="AR3" s="172"/>
      <c r="AS3" s="172"/>
      <c r="AT3" s="172"/>
      <c r="AU3" s="172"/>
      <c r="AV3" s="172"/>
      <c r="AW3" s="172"/>
      <c r="AX3" s="172"/>
      <c r="AY3" s="172"/>
      <c r="AZ3" s="172"/>
      <c r="BA3" s="172"/>
      <c r="BB3" s="172"/>
      <c r="BC3" s="172"/>
      <c r="BD3" s="172"/>
      <c r="BE3" s="172"/>
      <c r="BF3" s="172"/>
      <c r="BG3" s="172"/>
      <c r="BH3" s="172"/>
      <c r="BI3" s="172"/>
      <c r="BJ3" s="172"/>
      <c r="BK3" s="172"/>
      <c r="BL3" s="172"/>
      <c r="BM3" s="172"/>
      <c r="BN3" s="172"/>
      <c r="BO3" s="172"/>
      <c r="BP3" s="172"/>
      <c r="BQ3" s="172"/>
      <c r="BR3" s="172"/>
      <c r="BS3" s="172"/>
      <c r="BT3" s="172"/>
      <c r="BU3" s="172"/>
      <c r="BV3" s="172"/>
      <c r="BW3" s="172"/>
      <c r="BX3" s="172"/>
      <c r="BY3" s="172"/>
      <c r="BZ3" s="172"/>
      <c r="CA3" s="172"/>
      <c r="CB3" s="172"/>
      <c r="CC3" s="172"/>
      <c r="CD3" s="172"/>
      <c r="CE3" s="172"/>
      <c r="CF3" s="172"/>
      <c r="CG3" s="172"/>
      <c r="CH3" s="172"/>
      <c r="CI3" s="172"/>
      <c r="CJ3" s="172"/>
      <c r="CK3" s="172"/>
      <c r="CL3" s="172"/>
      <c r="CM3" s="172"/>
      <c r="CN3" s="172"/>
      <c r="CO3" s="172"/>
      <c r="CP3" s="172"/>
      <c r="CQ3" s="172"/>
      <c r="CR3" s="172"/>
      <c r="CS3" s="172"/>
      <c r="CT3" s="172"/>
      <c r="CU3" s="172"/>
      <c r="CV3" s="172"/>
      <c r="CW3" s="172"/>
      <c r="CX3" s="172"/>
      <c r="CY3" s="172"/>
      <c r="CZ3" s="172"/>
      <c r="DA3" s="172"/>
      <c r="DB3" s="172"/>
      <c r="DC3" s="172"/>
      <c r="DD3" s="172"/>
      <c r="DE3" s="172"/>
      <c r="DF3" s="172"/>
      <c r="DG3" s="172"/>
      <c r="DH3" s="172"/>
      <c r="DI3" s="172"/>
      <c r="DJ3" s="172"/>
      <c r="DK3" s="172"/>
      <c r="DL3" s="172"/>
      <c r="DM3" s="172"/>
      <c r="DN3" s="172"/>
      <c r="DO3" s="172"/>
      <c r="DP3" s="172"/>
      <c r="DQ3" s="172"/>
      <c r="DR3" s="172"/>
      <c r="DS3" s="172"/>
      <c r="DT3" s="172"/>
      <c r="DU3" s="172"/>
      <c r="DV3" s="172"/>
      <c r="DW3" s="172"/>
      <c r="DX3" s="172"/>
      <c r="DY3" s="172"/>
      <c r="DZ3" s="172"/>
      <c r="EA3" s="172"/>
      <c r="EB3" s="172"/>
      <c r="EC3" s="172"/>
      <c r="ED3" s="172"/>
      <c r="EE3" s="172"/>
      <c r="EF3" s="172"/>
      <c r="EG3" s="172"/>
      <c r="EH3" s="172"/>
      <c r="EI3" s="172"/>
      <c r="EJ3" s="172"/>
      <c r="EK3" s="172"/>
      <c r="EL3" s="172"/>
      <c r="EM3" s="172"/>
    </row>
    <row r="4" spans="1:143" ht="12.95" customHeight="1" x14ac:dyDescent="0.2">
      <c r="A4" s="270"/>
      <c r="B4" s="271"/>
      <c r="C4" s="271"/>
      <c r="D4" s="272"/>
      <c r="E4" s="273"/>
      <c r="F4" s="274"/>
      <c r="G4" s="274"/>
      <c r="H4" s="275"/>
      <c r="I4" s="276"/>
      <c r="J4" s="349" t="s">
        <v>109</v>
      </c>
      <c r="K4" s="351">
        <f>SprintStart</f>
        <v>43214</v>
      </c>
      <c r="L4" s="274"/>
      <c r="M4" s="274"/>
      <c r="N4" s="338">
        <f>SprintStart</f>
        <v>43214</v>
      </c>
      <c r="O4" s="339"/>
      <c r="P4" s="340"/>
      <c r="Q4" s="334">
        <f>IF(AND(SkipWeekends, WEEKDAY(N4)=6),N4+3, N4+1)</f>
        <v>43215</v>
      </c>
      <c r="R4" s="334"/>
      <c r="S4" s="334"/>
      <c r="T4" s="334">
        <f>IF(AND(SkipWeekends, WEEKDAY(Q4)=6),Q4+3, Q4+1)</f>
        <v>43216</v>
      </c>
      <c r="U4" s="334"/>
      <c r="V4" s="334"/>
      <c r="W4" s="334">
        <f>IF(AND(SkipWeekends, WEEKDAY(T4)=6),T4+3, T4+1)</f>
        <v>43217</v>
      </c>
      <c r="X4" s="334"/>
      <c r="Y4" s="334"/>
      <c r="Z4" s="334">
        <f>IF(AND(SkipWeekends, WEEKDAY(W4)=6),W4+3, W4+1)</f>
        <v>43218</v>
      </c>
      <c r="AA4" s="334"/>
      <c r="AB4" s="334"/>
      <c r="AC4" s="334">
        <f>IF(AND(SkipWeekends, WEEKDAY(Z4)=6),Z4+3, Z4+1)</f>
        <v>43219</v>
      </c>
      <c r="AD4" s="334"/>
      <c r="AE4" s="334"/>
      <c r="AF4" s="334">
        <f>IF(AND(SkipWeekends, WEEKDAY(AC4)=6),AC4+3, AC4+1)</f>
        <v>43220</v>
      </c>
      <c r="AG4" s="334"/>
      <c r="AH4" s="334"/>
      <c r="AI4" s="334">
        <f>IF(AND(SkipWeekends, WEEKDAY(AF4)=6),AF4+3, AF4+1)</f>
        <v>43221</v>
      </c>
      <c r="AJ4" s="334"/>
      <c r="AK4" s="334"/>
      <c r="AL4" s="334">
        <f>IF(AND(SkipWeekends, WEEKDAY(AI4)=6),AI4+3, AI4+1)</f>
        <v>43222</v>
      </c>
      <c r="AM4" s="334"/>
      <c r="AN4" s="334"/>
      <c r="AO4" s="334">
        <f>IF(AND(SkipWeekends, WEEKDAY(AL4)=6),AL4+3, AL4+1)</f>
        <v>43223</v>
      </c>
      <c r="AP4" s="334"/>
      <c r="AQ4" s="334"/>
      <c r="AR4" s="334">
        <f>IF(AND(SkipWeekends, WEEKDAY(AO4)=6),AO4+3, AO4+1)</f>
        <v>43224</v>
      </c>
      <c r="AS4" s="334"/>
      <c r="AT4" s="334"/>
      <c r="AU4" s="334">
        <f>IF(AND(SkipWeekends, WEEKDAY(AR4)=6),AR4+3, AR4+1)</f>
        <v>43225</v>
      </c>
      <c r="AV4" s="334"/>
      <c r="AW4" s="334"/>
      <c r="AX4" s="334">
        <f>IF(AND(SkipWeekends, WEEKDAY(AU4)=6),AU4+3, AU4+1)</f>
        <v>43226</v>
      </c>
      <c r="AY4" s="334"/>
      <c r="AZ4" s="334"/>
      <c r="BA4" s="334">
        <f>IF(AND(SkipWeekends, WEEKDAY(AX4)=6),AX4+3, AX4+1)</f>
        <v>43227</v>
      </c>
      <c r="BB4" s="334"/>
      <c r="BC4" s="334"/>
      <c r="BD4" s="334">
        <f>IF(AND(SkipWeekends, WEEKDAY(BA4)=6),BA4+3, BA4+1)</f>
        <v>43228</v>
      </c>
      <c r="BE4" s="334"/>
      <c r="BF4" s="334"/>
      <c r="BG4" s="334">
        <f>IF(AND(SkipWeekends, WEEKDAY(BD4)=6),BD4+3, BD4+1)</f>
        <v>43229</v>
      </c>
      <c r="BH4" s="334"/>
      <c r="BI4" s="334"/>
      <c r="BJ4" s="334">
        <f>IF(AND(SkipWeekends, WEEKDAY(BG4)=6),BG4+3, BG4+1)</f>
        <v>43230</v>
      </c>
      <c r="BK4" s="334"/>
      <c r="BL4" s="334"/>
      <c r="BM4" s="334">
        <f>IF(AND(SkipWeekends, WEEKDAY(BJ4)=6),BJ4+3, BJ4+1)</f>
        <v>43231</v>
      </c>
      <c r="BN4" s="334"/>
      <c r="BO4" s="334"/>
      <c r="BP4" s="334">
        <f>IF(AND(SkipWeekends, WEEKDAY(BM4)=6),BM4+3, BM4+1)</f>
        <v>43232</v>
      </c>
      <c r="BQ4" s="334"/>
      <c r="BR4" s="334"/>
      <c r="BS4" s="334">
        <f>IF(AND(SkipWeekends, WEEKDAY(BP4)=6),BP4+3, BP4+1)</f>
        <v>43233</v>
      </c>
      <c r="BT4" s="334"/>
      <c r="BU4" s="334"/>
      <c r="BV4" s="334">
        <f>IF(AND(SkipWeekends, WEEKDAY(BS4)=6),BS4+3, BS4+1)</f>
        <v>43234</v>
      </c>
      <c r="BW4" s="334"/>
      <c r="BX4" s="334"/>
      <c r="BY4" s="334">
        <f>IF(AND(SkipWeekends, WEEKDAY(BV4)=6),BV4+3, BV4+1)</f>
        <v>43235</v>
      </c>
      <c r="BZ4" s="334"/>
      <c r="CA4" s="334"/>
      <c r="CB4" s="334">
        <f>IF(AND(SkipWeekends, WEEKDAY(BY4)=6),BY4+3, BY4+1)</f>
        <v>43236</v>
      </c>
      <c r="CC4" s="334"/>
      <c r="CD4" s="334"/>
      <c r="CE4" s="334">
        <f>IF(AND(SkipWeekends, WEEKDAY(CB4)=6),CB4+3, CB4+1)</f>
        <v>43237</v>
      </c>
      <c r="CF4" s="334"/>
      <c r="CG4" s="334"/>
      <c r="CH4" s="334">
        <f>IF(AND(SkipWeekends, WEEKDAY(CE4)=6),CE4+3, CE4+1)</f>
        <v>43238</v>
      </c>
      <c r="CI4" s="334"/>
      <c r="CJ4" s="334"/>
      <c r="CK4" s="334">
        <f>IF(AND(SkipWeekends, WEEKDAY(CH4)=6),CH4+3, CH4+1)</f>
        <v>43239</v>
      </c>
      <c r="CL4" s="334"/>
      <c r="CM4" s="334"/>
      <c r="CN4" s="334">
        <f>IF(AND(SkipWeekends, WEEKDAY(CK4)=6),CK4+3, CK4+1)</f>
        <v>43240</v>
      </c>
      <c r="CO4" s="334"/>
      <c r="CP4" s="334"/>
      <c r="CQ4" s="334">
        <f>IF(AND(SkipWeekends, WEEKDAY(CN4)=6),CN4+3, CN4+1)</f>
        <v>43241</v>
      </c>
      <c r="CR4" s="334"/>
      <c r="CS4" s="334"/>
      <c r="CT4" s="334">
        <f>IF(AND(SkipWeekends, WEEKDAY(CQ4)=6),CQ4+3, CQ4+1)</f>
        <v>43242</v>
      </c>
      <c r="CU4" s="334"/>
      <c r="CV4" s="334"/>
      <c r="CW4" s="334">
        <f>IF(AND(SkipWeekends, WEEKDAY(CT4)=6),CT4+3, CT4+1)</f>
        <v>43243</v>
      </c>
      <c r="CX4" s="334"/>
      <c r="CY4" s="334"/>
      <c r="CZ4" s="334">
        <f>IF(AND(SkipWeekends, WEEKDAY(CW4)=6),CW4+3, CW4+1)</f>
        <v>43244</v>
      </c>
      <c r="DA4" s="334"/>
      <c r="DB4" s="334"/>
      <c r="DC4" s="334">
        <f>IF(AND(SkipWeekends, WEEKDAY(CZ4)=6),CZ4+3, CZ4+1)</f>
        <v>43245</v>
      </c>
      <c r="DD4" s="334"/>
      <c r="DE4" s="334"/>
      <c r="DF4" s="334">
        <f>IF(AND(SkipWeekends, WEEKDAY(DC4)=6),DC4+3, DC4+1)</f>
        <v>43246</v>
      </c>
      <c r="DG4" s="334"/>
      <c r="DH4" s="334"/>
      <c r="DI4" s="334">
        <f>IF(AND(SkipWeekends, WEEKDAY(DF4)=6),DF4+3, DF4+1)</f>
        <v>43247</v>
      </c>
      <c r="DJ4" s="334"/>
      <c r="DK4" s="334"/>
      <c r="DL4" s="334">
        <f>IF(AND(SkipWeekends, WEEKDAY(DI4)=6),DI4+3, DI4+1)</f>
        <v>43248</v>
      </c>
      <c r="DM4" s="334"/>
      <c r="DN4" s="334"/>
      <c r="DO4" s="334">
        <f>IF(AND(SkipWeekends, WEEKDAY(DL4)=6),DL4+3, DL4+1)</f>
        <v>43249</v>
      </c>
      <c r="DP4" s="334"/>
      <c r="DQ4" s="334"/>
      <c r="DR4" s="334">
        <f>IF(AND(SkipWeekends, WEEKDAY(DO4)=6),DO4+3, DO4+1)</f>
        <v>43250</v>
      </c>
      <c r="DS4" s="334"/>
      <c r="DT4" s="334"/>
      <c r="DU4" s="334">
        <f>IF(AND(SkipWeekends, WEEKDAY(DR4)=6),DR4+3, DR4+1)</f>
        <v>43251</v>
      </c>
      <c r="DV4" s="334"/>
      <c r="DW4" s="334"/>
      <c r="DX4" s="334">
        <f>IF(AND(SkipWeekends, WEEKDAY(DU4)=6),DU4+3, DU4+1)</f>
        <v>43252</v>
      </c>
      <c r="DY4" s="334"/>
      <c r="DZ4" s="334"/>
      <c r="EA4" s="334">
        <f>IF(AND(SkipWeekends, WEEKDAY(DX4)=6),DX4+3, DX4+1)</f>
        <v>43253</v>
      </c>
      <c r="EB4" s="334"/>
      <c r="EC4" s="334"/>
      <c r="ED4" s="245"/>
      <c r="EE4" s="344" t="s">
        <v>94</v>
      </c>
      <c r="EF4" s="345"/>
      <c r="EG4" s="344" t="s">
        <v>95</v>
      </c>
      <c r="EH4" s="345"/>
      <c r="EI4" s="344" t="s">
        <v>96</v>
      </c>
      <c r="EJ4" s="345"/>
      <c r="EK4" s="344" t="s">
        <v>97</v>
      </c>
      <c r="EL4" s="345"/>
      <c r="EM4" s="346"/>
    </row>
    <row r="5" spans="1:143" ht="12.95" customHeight="1" x14ac:dyDescent="0.2">
      <c r="A5" s="277"/>
      <c r="B5" s="278"/>
      <c r="C5" s="278"/>
      <c r="D5" s="279"/>
      <c r="E5" s="280"/>
      <c r="F5" s="281"/>
      <c r="G5" s="281"/>
      <c r="H5" s="282"/>
      <c r="I5" s="283"/>
      <c r="J5" s="350"/>
      <c r="K5" s="352"/>
      <c r="L5" s="355" t="s">
        <v>177</v>
      </c>
      <c r="M5" s="353" t="s">
        <v>191</v>
      </c>
      <c r="N5" s="341" t="s">
        <v>64</v>
      </c>
      <c r="O5" s="342"/>
      <c r="P5" s="343"/>
      <c r="Q5" s="336" t="s">
        <v>65</v>
      </c>
      <c r="R5" s="336"/>
      <c r="S5" s="336"/>
      <c r="T5" s="336" t="s">
        <v>66</v>
      </c>
      <c r="U5" s="336"/>
      <c r="V5" s="336"/>
      <c r="W5" s="336" t="s">
        <v>67</v>
      </c>
      <c r="X5" s="336"/>
      <c r="Y5" s="336"/>
      <c r="Z5" s="336" t="s">
        <v>68</v>
      </c>
      <c r="AA5" s="336"/>
      <c r="AB5" s="336"/>
      <c r="AC5" s="336" t="s">
        <v>69</v>
      </c>
      <c r="AD5" s="336"/>
      <c r="AE5" s="336"/>
      <c r="AF5" s="336" t="s">
        <v>70</v>
      </c>
      <c r="AG5" s="336"/>
      <c r="AH5" s="336"/>
      <c r="AI5" s="336" t="s">
        <v>71</v>
      </c>
      <c r="AJ5" s="336"/>
      <c r="AK5" s="336"/>
      <c r="AL5" s="336" t="s">
        <v>72</v>
      </c>
      <c r="AM5" s="336"/>
      <c r="AN5" s="336"/>
      <c r="AO5" s="336" t="s">
        <v>73</v>
      </c>
      <c r="AP5" s="336"/>
      <c r="AQ5" s="336"/>
      <c r="AR5" s="336" t="s">
        <v>74</v>
      </c>
      <c r="AS5" s="336"/>
      <c r="AT5" s="336"/>
      <c r="AU5" s="336" t="s">
        <v>75</v>
      </c>
      <c r="AV5" s="336"/>
      <c r="AW5" s="336"/>
      <c r="AX5" s="336" t="s">
        <v>76</v>
      </c>
      <c r="AY5" s="336"/>
      <c r="AZ5" s="336"/>
      <c r="BA5" s="336" t="s">
        <v>77</v>
      </c>
      <c r="BB5" s="336"/>
      <c r="BC5" s="336"/>
      <c r="BD5" s="336" t="s">
        <v>78</v>
      </c>
      <c r="BE5" s="336"/>
      <c r="BF5" s="336"/>
      <c r="BG5" s="336" t="s">
        <v>79</v>
      </c>
      <c r="BH5" s="336"/>
      <c r="BI5" s="336"/>
      <c r="BJ5" s="336" t="s">
        <v>80</v>
      </c>
      <c r="BK5" s="336"/>
      <c r="BL5" s="336"/>
      <c r="BM5" s="336" t="s">
        <v>81</v>
      </c>
      <c r="BN5" s="336"/>
      <c r="BO5" s="336"/>
      <c r="BP5" s="336" t="s">
        <v>82</v>
      </c>
      <c r="BQ5" s="336"/>
      <c r="BR5" s="336"/>
      <c r="BS5" s="336" t="s">
        <v>83</v>
      </c>
      <c r="BT5" s="336"/>
      <c r="BU5" s="336"/>
      <c r="BV5" s="336" t="s">
        <v>84</v>
      </c>
      <c r="BW5" s="336"/>
      <c r="BX5" s="336"/>
      <c r="BY5" s="336" t="s">
        <v>85</v>
      </c>
      <c r="BZ5" s="336"/>
      <c r="CA5" s="336"/>
      <c r="CB5" s="336" t="s">
        <v>86</v>
      </c>
      <c r="CC5" s="336"/>
      <c r="CD5" s="336"/>
      <c r="CE5" s="336" t="s">
        <v>87</v>
      </c>
      <c r="CF5" s="336"/>
      <c r="CG5" s="336"/>
      <c r="CH5" s="336" t="s">
        <v>88</v>
      </c>
      <c r="CI5" s="336"/>
      <c r="CJ5" s="336"/>
      <c r="CK5" s="336" t="s">
        <v>89</v>
      </c>
      <c r="CL5" s="336"/>
      <c r="CM5" s="336"/>
      <c r="CN5" s="336" t="s">
        <v>90</v>
      </c>
      <c r="CO5" s="336"/>
      <c r="CP5" s="336"/>
      <c r="CQ5" s="336" t="s">
        <v>91</v>
      </c>
      <c r="CR5" s="336"/>
      <c r="CS5" s="336"/>
      <c r="CT5" s="336" t="s">
        <v>92</v>
      </c>
      <c r="CU5" s="336"/>
      <c r="CV5" s="336"/>
      <c r="CW5" s="336" t="s">
        <v>93</v>
      </c>
      <c r="CX5" s="336"/>
      <c r="CY5" s="336"/>
      <c r="CZ5" s="336" t="s">
        <v>18</v>
      </c>
      <c r="DA5" s="336"/>
      <c r="DB5" s="336"/>
      <c r="DC5" s="336" t="s">
        <v>19</v>
      </c>
      <c r="DD5" s="336"/>
      <c r="DE5" s="336"/>
      <c r="DF5" s="336" t="s">
        <v>20</v>
      </c>
      <c r="DG5" s="336"/>
      <c r="DH5" s="336"/>
      <c r="DI5" s="336" t="s">
        <v>21</v>
      </c>
      <c r="DJ5" s="336"/>
      <c r="DK5" s="336"/>
      <c r="DL5" s="336" t="s">
        <v>22</v>
      </c>
      <c r="DM5" s="336"/>
      <c r="DN5" s="336"/>
      <c r="DO5" s="336" t="s">
        <v>23</v>
      </c>
      <c r="DP5" s="336"/>
      <c r="DQ5" s="336"/>
      <c r="DR5" s="336" t="s">
        <v>24</v>
      </c>
      <c r="DS5" s="336"/>
      <c r="DT5" s="336"/>
      <c r="DU5" s="336" t="s">
        <v>25</v>
      </c>
      <c r="DV5" s="336"/>
      <c r="DW5" s="336"/>
      <c r="DX5" s="336" t="s">
        <v>26</v>
      </c>
      <c r="DY5" s="336"/>
      <c r="DZ5" s="336"/>
      <c r="EA5" s="336" t="s">
        <v>27</v>
      </c>
      <c r="EB5" s="336"/>
      <c r="EC5" s="336"/>
      <c r="ED5" s="246"/>
      <c r="EE5" s="347"/>
      <c r="EF5" s="347"/>
      <c r="EG5" s="347" t="s">
        <v>95</v>
      </c>
      <c r="EH5" s="347"/>
      <c r="EI5" s="347" t="s">
        <v>96</v>
      </c>
      <c r="EJ5" s="347"/>
      <c r="EK5" s="347"/>
      <c r="EL5" s="347"/>
      <c r="EM5" s="348"/>
    </row>
    <row r="6" spans="1:143" ht="38.25" customHeight="1" thickBot="1" x14ac:dyDescent="0.25">
      <c r="A6" s="284" t="s">
        <v>36</v>
      </c>
      <c r="B6" s="285" t="s">
        <v>37</v>
      </c>
      <c r="C6" s="285" t="s">
        <v>127</v>
      </c>
      <c r="D6" s="285" t="s">
        <v>47</v>
      </c>
      <c r="E6" s="285" t="s">
        <v>34</v>
      </c>
      <c r="F6" s="285" t="s">
        <v>126</v>
      </c>
      <c r="G6" s="285" t="s">
        <v>28</v>
      </c>
      <c r="H6" s="285" t="s">
        <v>35</v>
      </c>
      <c r="I6" s="286" t="s">
        <v>128</v>
      </c>
      <c r="J6" s="286" t="s">
        <v>62</v>
      </c>
      <c r="K6" s="286" t="s">
        <v>0</v>
      </c>
      <c r="L6" s="354"/>
      <c r="M6" s="354" t="s">
        <v>63</v>
      </c>
      <c r="N6" s="287" t="s">
        <v>4</v>
      </c>
      <c r="O6" s="288" t="s">
        <v>1</v>
      </c>
      <c r="P6" s="289"/>
      <c r="Q6" s="287" t="s">
        <v>4</v>
      </c>
      <c r="R6" s="288" t="s">
        <v>1</v>
      </c>
      <c r="S6" s="289"/>
      <c r="T6" s="287" t="s">
        <v>4</v>
      </c>
      <c r="U6" s="288" t="s">
        <v>1</v>
      </c>
      <c r="V6" s="289"/>
      <c r="W6" s="287" t="s">
        <v>4</v>
      </c>
      <c r="X6" s="288" t="s">
        <v>1</v>
      </c>
      <c r="Y6" s="289"/>
      <c r="Z6" s="287" t="s">
        <v>4</v>
      </c>
      <c r="AA6" s="288" t="s">
        <v>1</v>
      </c>
      <c r="AB6" s="289"/>
      <c r="AC6" s="287" t="s">
        <v>4</v>
      </c>
      <c r="AD6" s="288" t="s">
        <v>1</v>
      </c>
      <c r="AE6" s="289"/>
      <c r="AF6" s="287" t="s">
        <v>4</v>
      </c>
      <c r="AG6" s="288" t="s">
        <v>1</v>
      </c>
      <c r="AH6" s="289"/>
      <c r="AI6" s="287" t="s">
        <v>4</v>
      </c>
      <c r="AJ6" s="288" t="s">
        <v>1</v>
      </c>
      <c r="AK6" s="289"/>
      <c r="AL6" s="287" t="s">
        <v>4</v>
      </c>
      <c r="AM6" s="288" t="s">
        <v>1</v>
      </c>
      <c r="AN6" s="289"/>
      <c r="AO6" s="287" t="s">
        <v>4</v>
      </c>
      <c r="AP6" s="288" t="s">
        <v>1</v>
      </c>
      <c r="AQ6" s="289"/>
      <c r="AR6" s="287" t="s">
        <v>4</v>
      </c>
      <c r="AS6" s="288" t="s">
        <v>1</v>
      </c>
      <c r="AT6" s="289"/>
      <c r="AU6" s="287" t="s">
        <v>4</v>
      </c>
      <c r="AV6" s="288" t="s">
        <v>1</v>
      </c>
      <c r="AW6" s="289"/>
      <c r="AX6" s="287" t="s">
        <v>4</v>
      </c>
      <c r="AY6" s="288" t="s">
        <v>1</v>
      </c>
      <c r="AZ6" s="289"/>
      <c r="BA6" s="287" t="s">
        <v>4</v>
      </c>
      <c r="BB6" s="288" t="s">
        <v>1</v>
      </c>
      <c r="BC6" s="289"/>
      <c r="BD6" s="287" t="s">
        <v>4</v>
      </c>
      <c r="BE6" s="288" t="s">
        <v>1</v>
      </c>
      <c r="BF6" s="289"/>
      <c r="BG6" s="287" t="s">
        <v>4</v>
      </c>
      <c r="BH6" s="288" t="s">
        <v>1</v>
      </c>
      <c r="BI6" s="289"/>
      <c r="BJ6" s="287" t="s">
        <v>4</v>
      </c>
      <c r="BK6" s="288" t="s">
        <v>1</v>
      </c>
      <c r="BL6" s="289"/>
      <c r="BM6" s="287" t="s">
        <v>4</v>
      </c>
      <c r="BN6" s="288" t="s">
        <v>1</v>
      </c>
      <c r="BO6" s="289"/>
      <c r="BP6" s="287" t="s">
        <v>4</v>
      </c>
      <c r="BQ6" s="288" t="s">
        <v>1</v>
      </c>
      <c r="BR6" s="289"/>
      <c r="BS6" s="287" t="s">
        <v>4</v>
      </c>
      <c r="BT6" s="288" t="s">
        <v>1</v>
      </c>
      <c r="BU6" s="289"/>
      <c r="BV6" s="287" t="s">
        <v>4</v>
      </c>
      <c r="BW6" s="288" t="s">
        <v>1</v>
      </c>
      <c r="BX6" s="289"/>
      <c r="BY6" s="287" t="s">
        <v>4</v>
      </c>
      <c r="BZ6" s="288" t="s">
        <v>1</v>
      </c>
      <c r="CA6" s="289"/>
      <c r="CB6" s="287" t="s">
        <v>4</v>
      </c>
      <c r="CC6" s="288" t="s">
        <v>1</v>
      </c>
      <c r="CD6" s="289"/>
      <c r="CE6" s="287" t="s">
        <v>4</v>
      </c>
      <c r="CF6" s="288" t="s">
        <v>1</v>
      </c>
      <c r="CG6" s="289"/>
      <c r="CH6" s="287" t="s">
        <v>4</v>
      </c>
      <c r="CI6" s="288" t="s">
        <v>1</v>
      </c>
      <c r="CJ6" s="289"/>
      <c r="CK6" s="287" t="s">
        <v>4</v>
      </c>
      <c r="CL6" s="288" t="s">
        <v>1</v>
      </c>
      <c r="CM6" s="289"/>
      <c r="CN6" s="287" t="s">
        <v>4</v>
      </c>
      <c r="CO6" s="288" t="s">
        <v>1</v>
      </c>
      <c r="CP6" s="289"/>
      <c r="CQ6" s="287" t="s">
        <v>4</v>
      </c>
      <c r="CR6" s="288" t="s">
        <v>1</v>
      </c>
      <c r="CS6" s="289"/>
      <c r="CT6" s="287" t="s">
        <v>4</v>
      </c>
      <c r="CU6" s="288" t="s">
        <v>1</v>
      </c>
      <c r="CV6" s="289"/>
      <c r="CW6" s="287" t="s">
        <v>4</v>
      </c>
      <c r="CX6" s="288" t="s">
        <v>1</v>
      </c>
      <c r="CY6" s="289"/>
      <c r="CZ6" s="287" t="s">
        <v>4</v>
      </c>
      <c r="DA6" s="288" t="s">
        <v>1</v>
      </c>
      <c r="DB6" s="289"/>
      <c r="DC6" s="287" t="s">
        <v>4</v>
      </c>
      <c r="DD6" s="288" t="s">
        <v>1</v>
      </c>
      <c r="DE6" s="289"/>
      <c r="DF6" s="287" t="s">
        <v>4</v>
      </c>
      <c r="DG6" s="288" t="s">
        <v>1</v>
      </c>
      <c r="DH6" s="289"/>
      <c r="DI6" s="287" t="s">
        <v>4</v>
      </c>
      <c r="DJ6" s="288" t="s">
        <v>1</v>
      </c>
      <c r="DK6" s="289"/>
      <c r="DL6" s="287" t="s">
        <v>4</v>
      </c>
      <c r="DM6" s="288" t="s">
        <v>1</v>
      </c>
      <c r="DN6" s="289"/>
      <c r="DO6" s="287" t="s">
        <v>4</v>
      </c>
      <c r="DP6" s="288" t="s">
        <v>1</v>
      </c>
      <c r="DQ6" s="289"/>
      <c r="DR6" s="287" t="s">
        <v>4</v>
      </c>
      <c r="DS6" s="288" t="s">
        <v>1</v>
      </c>
      <c r="DT6" s="289"/>
      <c r="DU6" s="287" t="s">
        <v>4</v>
      </c>
      <c r="DV6" s="288" t="s">
        <v>1</v>
      </c>
      <c r="DW6" s="289"/>
      <c r="DX6" s="287" t="s">
        <v>4</v>
      </c>
      <c r="DY6" s="288" t="s">
        <v>1</v>
      </c>
      <c r="DZ6" s="289"/>
      <c r="EA6" s="287" t="s">
        <v>4</v>
      </c>
      <c r="EB6" s="288" t="s">
        <v>1</v>
      </c>
      <c r="EC6" s="289"/>
      <c r="ED6" s="247"/>
      <c r="EE6" s="290" t="s">
        <v>134</v>
      </c>
      <c r="EF6" s="291" t="s">
        <v>135</v>
      </c>
      <c r="EG6" s="290" t="s">
        <v>134</v>
      </c>
      <c r="EH6" s="291" t="s">
        <v>135</v>
      </c>
      <c r="EI6" s="290" t="s">
        <v>134</v>
      </c>
      <c r="EJ6" s="291" t="s">
        <v>135</v>
      </c>
      <c r="EK6" s="290" t="s">
        <v>180</v>
      </c>
      <c r="EL6" s="292" t="s">
        <v>181</v>
      </c>
      <c r="EM6" s="293" t="s">
        <v>182</v>
      </c>
    </row>
    <row r="7" spans="1:143" x14ac:dyDescent="0.2">
      <c r="A7" s="309" t="s">
        <v>40</v>
      </c>
      <c r="B7" s="309" t="s">
        <v>54</v>
      </c>
      <c r="C7" s="310" t="s">
        <v>120</v>
      </c>
      <c r="D7" s="106"/>
      <c r="E7" s="106"/>
      <c r="F7" s="107"/>
      <c r="G7" s="205"/>
      <c r="H7" s="311"/>
      <c r="I7" s="56" t="s">
        <v>237</v>
      </c>
      <c r="J7" s="186" t="s">
        <v>232</v>
      </c>
      <c r="K7" s="204" t="str">
        <f ca="1">IF(SprintStart&gt;Capacity!$F$2, "To start", INDEX(Burndown,ROW(K7)-ROW(K$6),MIN(Capacity!$F$2-SprintStart,29)*3+3))</f>
        <v>Complete</v>
      </c>
      <c r="L7" s="318"/>
      <c r="M7" s="192">
        <v>4</v>
      </c>
      <c r="N7" s="200">
        <v>4</v>
      </c>
      <c r="O7" s="49">
        <v>0</v>
      </c>
      <c r="P7" s="331" t="str">
        <f>IF(ISBLANK($I8), "Undefined", IF(O7&lt;0.5, "Complete",IF(SUMPRODUCT($N$41:O$41,$N7:O7)&lt;0.5, "To start", "Running")))</f>
        <v>Complete</v>
      </c>
      <c r="Q7" s="200">
        <v>0</v>
      </c>
      <c r="R7" s="43">
        <f t="shared" ref="R7" si="0">MAX(O7-Q7,0)</f>
        <v>0</v>
      </c>
      <c r="S7" s="331" t="str">
        <f>IF(ISBLANK($I8), "Undefined", IF(R7&lt;0.5, "Complete",IF(SUMPRODUCT($N$41:R$41,$N7:R7)&lt;0.5, "To start", "Running")))</f>
        <v>Complete</v>
      </c>
      <c r="T7" s="200">
        <v>0</v>
      </c>
      <c r="U7" s="43">
        <f t="shared" ref="U7" si="1">MAX(R7-T7,0)</f>
        <v>0</v>
      </c>
      <c r="V7" s="331" t="str">
        <f>IF(ISBLANK($I8), "Undefined", IF(U7&lt;0.5, "Complete",IF(SUMPRODUCT($N$41:U$41,$N7:U7)&lt;0.5, "To start", "Running")))</f>
        <v>Complete</v>
      </c>
      <c r="W7" s="200">
        <v>0</v>
      </c>
      <c r="X7" s="43">
        <f t="shared" ref="X7" si="2">MAX(U7-W7,0)</f>
        <v>0</v>
      </c>
      <c r="Y7" s="331" t="str">
        <f>IF(ISBLANK($I8), "Undefined", IF(X7&lt;0.5, "Complete",IF(SUMPRODUCT($N$41:X$41,$N7:X7)&lt;0.5, "To start", "Running")))</f>
        <v>Complete</v>
      </c>
      <c r="Z7" s="200">
        <v>0</v>
      </c>
      <c r="AA7" s="43">
        <f t="shared" ref="AA7" si="3">MAX(X7-Z7,0)</f>
        <v>0</v>
      </c>
      <c r="AB7" s="331" t="str">
        <f>IF(ISBLANK($I8), "Undefined", IF(AA7&lt;0.5, "Complete",IF(SUMPRODUCT($N$41:AA$41,$N7:AA7)&lt;0.5, "To start", "Running")))</f>
        <v>Complete</v>
      </c>
      <c r="AC7" s="200">
        <v>0</v>
      </c>
      <c r="AD7" s="43">
        <f t="shared" ref="AD7" si="4">MAX(AA7-AC7,0)</f>
        <v>0</v>
      </c>
      <c r="AE7" s="331" t="str">
        <f>IF(ISBLANK($I8), "Undefined", IF(AD7&lt;0.5, "Complete",IF(SUMPRODUCT($N$41:AD$41,$N7:AD7)&lt;0.5, "To start", "Running")))</f>
        <v>Complete</v>
      </c>
      <c r="AF7" s="200">
        <v>0</v>
      </c>
      <c r="AG7" s="43">
        <f t="shared" ref="AG7" si="5">MAX(AD7-AF7,0)</f>
        <v>0</v>
      </c>
      <c r="AH7" s="331" t="str">
        <f>IF(ISBLANK($I8), "Undefined", IF(AG7&lt;0.5, "Complete",IF(SUMPRODUCT($N$41:AG$41,$N7:AG7)&lt;0.5, "To start", "Running")))</f>
        <v>Complete</v>
      </c>
      <c r="AI7" s="200">
        <v>0</v>
      </c>
      <c r="AJ7" s="43">
        <f t="shared" ref="AJ7" si="6">MAX(AG7-AI7,0)</f>
        <v>0</v>
      </c>
      <c r="AK7" s="331" t="str">
        <f>IF(ISBLANK($I8), "Undefined", IF(AJ7&lt;0.5, "Complete",IF(SUMPRODUCT($N$41:AJ$41,$N7:AJ7)&lt;0.5, "To start", "Running")))</f>
        <v>Complete</v>
      </c>
      <c r="AL7" s="200">
        <v>0</v>
      </c>
      <c r="AM7" s="43">
        <f t="shared" ref="AM7" si="7">MAX(AJ7-AL7,0)</f>
        <v>0</v>
      </c>
      <c r="AN7" s="331" t="str">
        <f>IF(ISBLANK($I8), "Undefined", IF(AM7&lt;0.5, "Complete",IF(SUMPRODUCT($N$41:AM$41,$N7:AM7)&lt;0.5, "To start", "Running")))</f>
        <v>Complete</v>
      </c>
      <c r="AO7" s="200">
        <v>0</v>
      </c>
      <c r="AP7" s="43">
        <f t="shared" ref="AP7" si="8">MAX(AM7-AO7,0)</f>
        <v>0</v>
      </c>
      <c r="AQ7" s="331" t="str">
        <f>IF(ISBLANK($I8), "Undefined", IF(AP7&lt;0.5, "Complete",IF(SUMPRODUCT($N$41:AP$41,$N7:AP7)&lt;0.5, "To start", "Running")))</f>
        <v>Complete</v>
      </c>
      <c r="AR7" s="200">
        <v>0</v>
      </c>
      <c r="AS7" s="43">
        <f t="shared" ref="AS7" si="9">MAX(AP7-AR7,0)</f>
        <v>0</v>
      </c>
      <c r="AT7" s="331" t="str">
        <f>IF(ISBLANK($I8), "Undefined", IF(AS7&lt;0.5, "Complete",IF(SUMPRODUCT($N$41:AS$41,$N7:AS7)&lt;0.5, "To start", "Running")))</f>
        <v>Complete</v>
      </c>
      <c r="AU7" s="200">
        <v>0</v>
      </c>
      <c r="AV7" s="43">
        <f t="shared" ref="AV7" si="10">MAX(AS7-AU7,0)</f>
        <v>0</v>
      </c>
      <c r="AW7" s="331" t="str">
        <f>IF(ISBLANK($I8), "Undefined", IF(AV7&lt;0.5, "Complete",IF(SUMPRODUCT($N$41:AV$41,$N7:AV7)&lt;0.5, "To start", "Running")))</f>
        <v>Complete</v>
      </c>
      <c r="AX7" s="200">
        <v>0</v>
      </c>
      <c r="AY7" s="43">
        <f t="shared" ref="AY7" si="11">MAX(AV7-AX7,0)</f>
        <v>0</v>
      </c>
      <c r="AZ7" s="331" t="str">
        <f>IF(ISBLANK($I8), "Undefined", IF(AY7&lt;0.5, "Complete",IF(SUMPRODUCT($N$41:AY$41,$N7:AY7)&lt;0.5, "To start", "Running")))</f>
        <v>Complete</v>
      </c>
      <c r="BA7" s="200">
        <v>0</v>
      </c>
      <c r="BB7" s="43">
        <f t="shared" ref="BB7" si="12">MAX(AY7-BA7,0)</f>
        <v>0</v>
      </c>
      <c r="BC7" s="331" t="str">
        <f>IF(ISBLANK($I8), "Undefined", IF(BB7&lt;0.5, "Complete",IF(SUMPRODUCT($N$41:BB$41,$N7:BB7)&lt;0.5, "To start", "Running")))</f>
        <v>Complete</v>
      </c>
      <c r="BD7" s="200">
        <v>0</v>
      </c>
      <c r="BE7" s="43">
        <f t="shared" ref="BE7" si="13">MAX(BB7-BD7,0)</f>
        <v>0</v>
      </c>
      <c r="BF7" s="331" t="str">
        <f>IF(ISBLANK($I8), "Undefined", IF(BE7&lt;0.5, "Complete",IF(SUMPRODUCT($N$41:BE$41,$N7:BE7)&lt;0.5, "To start", "Running")))</f>
        <v>Complete</v>
      </c>
      <c r="BG7" s="200">
        <v>0</v>
      </c>
      <c r="BH7" s="43">
        <f t="shared" ref="BH7:BH8" si="14">MAX(BE7-BG7,0)</f>
        <v>0</v>
      </c>
      <c r="BI7" s="331" t="str">
        <f>IF(ISBLANK($I8), "Undefined", IF(BH7&lt;0.5, "Complete",IF(SUMPRODUCT($N$41:BH$41,$N7:BH7)&lt;0.5, "To start", "Running")))</f>
        <v>Complete</v>
      </c>
      <c r="BJ7" s="200">
        <v>0</v>
      </c>
      <c r="BK7" s="43">
        <f t="shared" ref="BK7" si="15">MAX(BH7-BJ7,0)</f>
        <v>0</v>
      </c>
      <c r="BL7" s="331" t="str">
        <f>IF(ISBLANK($I8), "Undefined", IF(BK7&lt;0.5, "Complete",IF(SUMPRODUCT($N$41:BK$41,$N7:BK7)&lt;0.5, "To start", "Running")))</f>
        <v>Complete</v>
      </c>
      <c r="BM7" s="200">
        <v>0</v>
      </c>
      <c r="BN7" s="43">
        <f t="shared" ref="BN7" si="16">MAX(BK7-BM7,0)</f>
        <v>0</v>
      </c>
      <c r="BO7" s="331" t="str">
        <f>IF(ISBLANK($I8), "Undefined", IF(BN7&lt;0.5, "Complete",IF(SUMPRODUCT($N$41:BN$41,$N7:BN7)&lt;0.5, "To start", "Running")))</f>
        <v>Complete</v>
      </c>
      <c r="BP7" s="200">
        <v>0</v>
      </c>
      <c r="BQ7" s="43">
        <f t="shared" ref="BQ7" si="17">MAX(BN7-BP7,0)</f>
        <v>0</v>
      </c>
      <c r="BR7" s="331" t="str">
        <f>IF(ISBLANK($I8), "Undefined", IF(BQ7&lt;0.5, "Complete",IF(SUMPRODUCT($N$41:BQ$41,$N7:BQ7)&lt;0.5, "To start", "Running")))</f>
        <v>Complete</v>
      </c>
      <c r="BS7" s="200">
        <v>0</v>
      </c>
      <c r="BT7" s="43">
        <f t="shared" ref="BT7" si="18">MAX(BQ7-BS7,0)</f>
        <v>0</v>
      </c>
      <c r="BU7" s="331" t="str">
        <f>IF(ISBLANK($I8), "Undefined", IF(BT7&lt;0.5, "Complete",IF(SUMPRODUCT($N$41:BT$41,$N7:BT7)&lt;0.5, "To start", "Running")))</f>
        <v>Complete</v>
      </c>
      <c r="BV7" s="200">
        <v>0</v>
      </c>
      <c r="BW7" s="43">
        <f t="shared" ref="BW7" si="19">MAX(BT7-BV7,0)</f>
        <v>0</v>
      </c>
      <c r="BX7" s="331" t="str">
        <f>IF(ISBLANK($I8), "Undefined", IF(BW7&lt;0.5, "Complete",IF(SUMPRODUCT($N$41:BW$41,$N7:BW7)&lt;0.5, "To start", "Running")))</f>
        <v>Complete</v>
      </c>
      <c r="BY7" s="200">
        <v>0</v>
      </c>
      <c r="BZ7" s="43">
        <f t="shared" ref="BZ7" si="20">MAX(BW7-BY7,0)</f>
        <v>0</v>
      </c>
      <c r="CA7" s="331" t="str">
        <f>IF(ISBLANK($I8), "Undefined", IF(BZ7&lt;0.5, "Complete",IF(SUMPRODUCT($N$41:BZ$41,$N7:BZ7)&lt;0.5, "To start", "Running")))</f>
        <v>Complete</v>
      </c>
      <c r="CB7" s="200">
        <v>0</v>
      </c>
      <c r="CC7" s="43">
        <f t="shared" ref="CC7" si="21">MAX(BZ7-CB7,0)</f>
        <v>0</v>
      </c>
      <c r="CD7" s="331" t="str">
        <f>IF(ISBLANK($I8), "Undefined", IF(CC7&lt;0.5, "Complete",IF(SUMPRODUCT($N$41:CC$41,$N7:CC7)&lt;0.5, "To start", "Running")))</f>
        <v>Complete</v>
      </c>
      <c r="CE7" s="200">
        <v>0</v>
      </c>
      <c r="CF7" s="43">
        <f t="shared" ref="CF7" si="22">MAX(CC7-CE7,0)</f>
        <v>0</v>
      </c>
      <c r="CG7" s="331" t="str">
        <f>IF(ISBLANK($I8), "Undefined", IF(CF7&lt;0.5, "Complete",IF(SUMPRODUCT($N$41:CF$41,$N7:CF7)&lt;0.5, "To start", "Running")))</f>
        <v>Complete</v>
      </c>
      <c r="CH7" s="200">
        <v>0</v>
      </c>
      <c r="CI7" s="43">
        <f t="shared" ref="CI7" si="23">MAX(CF7-CH7,0)</f>
        <v>0</v>
      </c>
      <c r="CJ7" s="331" t="str">
        <f>IF(ISBLANK($I8), "Undefined", IF(CI7&lt;0.5, "Complete",IF(SUMPRODUCT($N$41:CI$41,$N7:CI7)&lt;0.5, "To start", "Running")))</f>
        <v>Complete</v>
      </c>
      <c r="CK7" s="200">
        <v>0</v>
      </c>
      <c r="CL7" s="43">
        <f t="shared" ref="CL7" si="24">MAX(CI7-CK7,0)</f>
        <v>0</v>
      </c>
      <c r="CM7" s="331" t="str">
        <f>IF(ISBLANK($I8), "Undefined", IF(CL7&lt;0.5, "Complete",IF(SUMPRODUCT($N$41:CL$41,$N7:CL7)&lt;0.5, "To start", "Running")))</f>
        <v>Complete</v>
      </c>
      <c r="CN7" s="200">
        <v>0</v>
      </c>
      <c r="CO7" s="43">
        <f t="shared" ref="CO7" si="25">MAX(CL7-CN7,0)</f>
        <v>0</v>
      </c>
      <c r="CP7" s="331" t="str">
        <f>IF(ISBLANK($I8), "Undefined", IF(CO7&lt;0.5, "Complete",IF(SUMPRODUCT($N$41:CO$41,$N7:CO7)&lt;0.5, "To start", "Running")))</f>
        <v>Complete</v>
      </c>
      <c r="CQ7" s="200">
        <v>0</v>
      </c>
      <c r="CR7" s="43">
        <f t="shared" ref="CR7" si="26">MAX(CO7-CQ7,0)</f>
        <v>0</v>
      </c>
      <c r="CS7" s="331" t="str">
        <f>IF(ISBLANK($I8), "Undefined", IF(CR7&lt;0.5, "Complete",IF(SUMPRODUCT($N$41:CR$41,$N7:CR7)&lt;0.5, "To start", "Running")))</f>
        <v>Complete</v>
      </c>
      <c r="CT7" s="200">
        <v>0</v>
      </c>
      <c r="CU7" s="43">
        <f t="shared" ref="CU7" si="27">MAX(CR7-CT7,0)</f>
        <v>0</v>
      </c>
      <c r="CV7" s="331" t="str">
        <f>IF(ISBLANK($I8), "Undefined", IF(CU7&lt;0.5, "Complete",IF(SUMPRODUCT($N$41:CU$41,$N7:CU7)&lt;0.5, "To start", "Running")))</f>
        <v>Complete</v>
      </c>
      <c r="CW7" s="200">
        <v>0</v>
      </c>
      <c r="CX7" s="43">
        <f t="shared" ref="CX7" si="28">MAX(CU7-CW7,0)</f>
        <v>0</v>
      </c>
      <c r="CY7" s="331" t="str">
        <f>IF(ISBLANK($I8), "Undefined", IF(CX7&lt;0.5, "Complete",IF(SUMPRODUCT($N$41:CX$41,$N7:CX7)&lt;0.5, "To start", "Running")))</f>
        <v>Complete</v>
      </c>
      <c r="CZ7" s="200">
        <v>0</v>
      </c>
      <c r="DA7" s="43">
        <f t="shared" ref="DA7" si="29">MAX(CX7-CZ7,0)</f>
        <v>0</v>
      </c>
      <c r="DB7" s="331" t="str">
        <f>IF(ISBLANK($I8), "Undefined", IF(DA7&lt;0.5, "Complete",IF(SUMPRODUCT($N$41:DA$41,$N7:DA7)&lt;0.5, "To start", "Running")))</f>
        <v>Complete</v>
      </c>
      <c r="DC7" s="200">
        <v>0</v>
      </c>
      <c r="DD7" s="43">
        <f t="shared" ref="DD7" si="30">MAX(DA7-DC7,0)</f>
        <v>0</v>
      </c>
      <c r="DE7" s="331" t="str">
        <f>IF(ISBLANK($I8), "Undefined", IF(DD7&lt;0.5, "Complete",IF(SUMPRODUCT($N$41:DD$41,$N7:DD7)&lt;0.5, "To start", "Running")))</f>
        <v>Complete</v>
      </c>
      <c r="DF7" s="200">
        <v>0</v>
      </c>
      <c r="DG7" s="43">
        <f t="shared" ref="DG7" si="31">MAX(DD7-DF7,0)</f>
        <v>0</v>
      </c>
      <c r="DH7" s="331" t="str">
        <f>IF(ISBLANK($I8), "Undefined", IF(DG7&lt;0.5, "Complete",IF(SUMPRODUCT($N$41:DG$41,$N7:DG7)&lt;0.5, "To start", "Running")))</f>
        <v>Complete</v>
      </c>
      <c r="DI7" s="200">
        <v>0</v>
      </c>
      <c r="DJ7" s="43">
        <f t="shared" ref="DJ7" si="32">MAX(DG7-DI7,0)</f>
        <v>0</v>
      </c>
      <c r="DK7" s="331" t="str">
        <f>IF(ISBLANK($I8), "Undefined", IF(DJ7&lt;0.5, "Complete",IF(SUMPRODUCT($N$41:DJ$41,$N7:DJ7)&lt;0.5, "To start", "Running")))</f>
        <v>Complete</v>
      </c>
      <c r="DL7" s="200">
        <v>0</v>
      </c>
      <c r="DM7" s="43">
        <f t="shared" ref="DM7" si="33">MAX(DJ7-DL7,0)</f>
        <v>0</v>
      </c>
      <c r="DN7" s="331" t="str">
        <f>IF(ISBLANK($I8), "Undefined", IF(DM7&lt;0.5, "Complete",IF(SUMPRODUCT($N$41:DM$41,$N7:DM7)&lt;0.5, "To start", "Running")))</f>
        <v>Complete</v>
      </c>
      <c r="DO7" s="200">
        <v>0</v>
      </c>
      <c r="DP7" s="43">
        <f t="shared" ref="DP7" si="34">MAX(DM7-DO7,0)</f>
        <v>0</v>
      </c>
      <c r="DQ7" s="331" t="str">
        <f>IF(ISBLANK($I8), "Undefined", IF(DP7&lt;0.5, "Complete",IF(SUMPRODUCT($N$41:DP$41,$N7:DP7)&lt;0.5, "To start", "Running")))</f>
        <v>Complete</v>
      </c>
      <c r="DR7" s="200">
        <v>0</v>
      </c>
      <c r="DS7" s="43">
        <f t="shared" ref="DS7" si="35">MAX(DP7-DR7,0)</f>
        <v>0</v>
      </c>
      <c r="DT7" s="331" t="str">
        <f>IF(ISBLANK($I8), "Undefined", IF(DS7&lt;0.5, "Complete",IF(SUMPRODUCT($N$41:DS$41,$N7:DS7)&lt;0.5, "To start", "Running")))</f>
        <v>Complete</v>
      </c>
      <c r="DU7" s="200">
        <v>0</v>
      </c>
      <c r="DV7" s="43">
        <f t="shared" ref="DV7" si="36">MAX(DS7-DU7,0)</f>
        <v>0</v>
      </c>
      <c r="DW7" s="331" t="str">
        <f>IF(ISBLANK($I8), "Undefined", IF(DV7&lt;0.5, "Complete",IF(SUMPRODUCT($N$41:DV$41,$N7:DV7)&lt;0.5, "To start", "Running")))</f>
        <v>Complete</v>
      </c>
      <c r="DX7" s="200">
        <v>0</v>
      </c>
      <c r="DY7" s="43">
        <f t="shared" ref="DY7" si="37">MAX(DV7-DX7,0)</f>
        <v>0</v>
      </c>
      <c r="DZ7" s="331" t="str">
        <f>IF(ISBLANK($I8), "Undefined", IF(DY7&lt;0.5, "Complete",IF(SUMPRODUCT($N$41:DY$41,$N7:DY7)&lt;0.5, "To start", "Running")))</f>
        <v>Complete</v>
      </c>
      <c r="EA7" s="200">
        <v>0</v>
      </c>
      <c r="EB7" s="43">
        <f t="shared" ref="EB7" si="38">MAX(DY7-EA7,0)</f>
        <v>0</v>
      </c>
      <c r="EC7" s="331" t="str">
        <f>IF(ISBLANK($I8), "Undefined", IF(EB7&lt;0.5, "Complete",IF(SUMPRODUCT($N$41:EB$41,$N7:EB7)&lt;0.5, "To start", "Running")))</f>
        <v>Complete</v>
      </c>
      <c r="ED7" s="248"/>
      <c r="EE7" s="188">
        <f>SUMPRODUCT($L$41:DK$41,$L7:DK7)</f>
        <v>4</v>
      </c>
      <c r="EF7" s="196">
        <f>EE7/8</f>
        <v>0.5</v>
      </c>
      <c r="EG7" s="188">
        <f ca="1">OFFSET($O7,0,(Capacity!$F$2-SprintStart)*3,1,1)</f>
        <v>0</v>
      </c>
      <c r="EH7" s="196">
        <f ca="1">EG7/8</f>
        <v>0</v>
      </c>
      <c r="EI7" s="188">
        <f t="shared" ref="EI7:EI39" ca="1" si="39">EE7+EG7</f>
        <v>4</v>
      </c>
      <c r="EJ7" s="196">
        <f ca="1">EI7/8</f>
        <v>0.5</v>
      </c>
      <c r="EK7" s="198">
        <f ca="1">IFERROR((EI7/M7)-1,"")</f>
        <v>0</v>
      </c>
      <c r="EL7" s="189">
        <f ca="1">EI7-M7</f>
        <v>0</v>
      </c>
      <c r="EM7" s="196">
        <f ca="1">EL7/8</f>
        <v>0</v>
      </c>
    </row>
    <row r="8" spans="1:143" ht="14.45" customHeight="1" x14ac:dyDescent="0.2">
      <c r="A8" s="309" t="s">
        <v>40</v>
      </c>
      <c r="B8" s="309" t="s">
        <v>54</v>
      </c>
      <c r="C8" s="310" t="s">
        <v>121</v>
      </c>
      <c r="D8" s="106"/>
      <c r="E8" s="106"/>
      <c r="F8" s="107"/>
      <c r="G8" s="205"/>
      <c r="H8" s="311"/>
      <c r="I8" s="312" t="s">
        <v>238</v>
      </c>
      <c r="J8" s="186" t="s">
        <v>234</v>
      </c>
      <c r="K8" s="204" t="str">
        <f ca="1">IF(SprintStart&gt;Capacity!$F$2, "To start", INDEX(Burndown,ROW(K8)-ROW(K$6),MIN(Capacity!$F$2-SprintStart,29)*3+3))</f>
        <v>Complete</v>
      </c>
      <c r="L8" s="318"/>
      <c r="M8" s="192">
        <v>4</v>
      </c>
      <c r="N8" s="200">
        <v>0</v>
      </c>
      <c r="O8" s="49">
        <v>4</v>
      </c>
      <c r="P8" s="331" t="str">
        <f>IF(ISBLANK(#REF!), "Undefined", IF(O8&lt;0.5, "Complete",IF(SUMPRODUCT($N$41:O$41,$N8:O8)&lt;0.5, "To start", "Running")))</f>
        <v>To start</v>
      </c>
      <c r="Q8" s="200">
        <v>4</v>
      </c>
      <c r="R8" s="43">
        <v>0</v>
      </c>
      <c r="S8" s="331" t="str">
        <f>IF(ISBLANK(#REF!), "Undefined", IF(R8&lt;0.5, "Complete",IF(SUMPRODUCT($N$41:R$41,$N8:R8)&lt;0.5, "To start", "Running")))</f>
        <v>Complete</v>
      </c>
      <c r="T8" s="200">
        <v>0</v>
      </c>
      <c r="U8" s="43">
        <f t="shared" ref="U8" si="40">MAX(R8-T8,0)</f>
        <v>0</v>
      </c>
      <c r="V8" s="331" t="str">
        <f>IF(ISBLANK(#REF!), "Undefined", IF(U8&lt;0.5, "Complete",IF(SUMPRODUCT($N$41:U$41,$N8:U8)&lt;0.5, "To start", "Running")))</f>
        <v>Complete</v>
      </c>
      <c r="W8" s="200">
        <v>0</v>
      </c>
      <c r="X8" s="43">
        <f t="shared" ref="X8" si="41">MAX(U8-W8,0)</f>
        <v>0</v>
      </c>
      <c r="Y8" s="331" t="str">
        <f>IF(ISBLANK(#REF!), "Undefined", IF(X8&lt;0.5, "Complete",IF(SUMPRODUCT($N$41:X$41,$N8:X8)&lt;0.5, "To start", "Running")))</f>
        <v>Complete</v>
      </c>
      <c r="Z8" s="200">
        <v>0</v>
      </c>
      <c r="AA8" s="43">
        <f t="shared" ref="AA8" si="42">MAX(X8-Z8,0)</f>
        <v>0</v>
      </c>
      <c r="AB8" s="331" t="str">
        <f>IF(ISBLANK(#REF!), "Undefined", IF(AA8&lt;0.5, "Complete",IF(SUMPRODUCT($N$41:AA$41,$N8:AA8)&lt;0.5, "To start", "Running")))</f>
        <v>Complete</v>
      </c>
      <c r="AC8" s="200">
        <v>0</v>
      </c>
      <c r="AD8" s="43">
        <f t="shared" ref="AD8" si="43">MAX(AA8-AC8,0)</f>
        <v>0</v>
      </c>
      <c r="AE8" s="331" t="str">
        <f>IF(ISBLANK(#REF!), "Undefined", IF(AD8&lt;0.5, "Complete",IF(SUMPRODUCT($N$41:AD$41,$N8:AD8)&lt;0.5, "To start", "Running")))</f>
        <v>Complete</v>
      </c>
      <c r="AF8" s="200">
        <v>0</v>
      </c>
      <c r="AG8" s="43">
        <f t="shared" ref="AG8" si="44">MAX(AD8-AF8,0)</f>
        <v>0</v>
      </c>
      <c r="AH8" s="331" t="str">
        <f>IF(ISBLANK(#REF!), "Undefined", IF(AG8&lt;0.5, "Complete",IF(SUMPRODUCT($N$41:AG$41,$N8:AG8)&lt;0.5, "To start", "Running")))</f>
        <v>Complete</v>
      </c>
      <c r="AI8" s="200">
        <v>0</v>
      </c>
      <c r="AJ8" s="43">
        <f t="shared" ref="AJ8" si="45">MAX(AG8-AI8,0)</f>
        <v>0</v>
      </c>
      <c r="AK8" s="331" t="str">
        <f>IF(ISBLANK(#REF!), "Undefined", IF(AJ8&lt;0.5, "Complete",IF(SUMPRODUCT($N$41:AJ$41,$N8:AJ8)&lt;0.5, "To start", "Running")))</f>
        <v>Complete</v>
      </c>
      <c r="AL8" s="200">
        <v>0</v>
      </c>
      <c r="AM8" s="43">
        <f t="shared" ref="AM8" si="46">MAX(AJ8-AL8,0)</f>
        <v>0</v>
      </c>
      <c r="AN8" s="331" t="str">
        <f>IF(ISBLANK(#REF!), "Undefined", IF(AM8&lt;0.5, "Complete",IF(SUMPRODUCT($N$41:AM$41,$N8:AM8)&lt;0.5, "To start", "Running")))</f>
        <v>Complete</v>
      </c>
      <c r="AO8" s="200">
        <v>0</v>
      </c>
      <c r="AP8" s="43">
        <f t="shared" ref="AP8" si="47">MAX(AM8-AO8,0)</f>
        <v>0</v>
      </c>
      <c r="AQ8" s="331" t="str">
        <f>IF(ISBLANK(#REF!), "Undefined", IF(AP8&lt;0.5, "Complete",IF(SUMPRODUCT($N$41:AP$41,$N8:AP8)&lt;0.5, "To start", "Running")))</f>
        <v>Complete</v>
      </c>
      <c r="AR8" s="200">
        <v>0</v>
      </c>
      <c r="AS8" s="43">
        <f t="shared" ref="AS8" si="48">MAX(AP8-AR8,0)</f>
        <v>0</v>
      </c>
      <c r="AT8" s="331" t="str">
        <f>IF(ISBLANK(#REF!), "Undefined", IF(AS8&lt;0.5, "Complete",IF(SUMPRODUCT($N$41:AS$41,$N8:AS8)&lt;0.5, "To start", "Running")))</f>
        <v>Complete</v>
      </c>
      <c r="AU8" s="200">
        <v>0</v>
      </c>
      <c r="AV8" s="43">
        <f t="shared" ref="AV8" si="49">MAX(AS8-AU8,0)</f>
        <v>0</v>
      </c>
      <c r="AW8" s="331" t="str">
        <f>IF(ISBLANK(#REF!), "Undefined", IF(AV8&lt;0.5, "Complete",IF(SUMPRODUCT($N$41:AV$41,$N8:AV8)&lt;0.5, "To start", "Running")))</f>
        <v>Complete</v>
      </c>
      <c r="AX8" s="200">
        <v>0</v>
      </c>
      <c r="AY8" s="43">
        <f t="shared" ref="AY8" si="50">MAX(AV8-AX8,0)</f>
        <v>0</v>
      </c>
      <c r="AZ8" s="331" t="str">
        <f>IF(ISBLANK(#REF!), "Undefined", IF(AY8&lt;0.5, "Complete",IF(SUMPRODUCT($N$41:AY$41,$N8:AY8)&lt;0.5, "To start", "Running")))</f>
        <v>Complete</v>
      </c>
      <c r="BA8" s="200">
        <v>0</v>
      </c>
      <c r="BB8" s="43">
        <f t="shared" ref="BB8" si="51">MAX(AY8-BA8,0)</f>
        <v>0</v>
      </c>
      <c r="BC8" s="331" t="str">
        <f>IF(ISBLANK(#REF!), "Undefined", IF(BB8&lt;0.5, "Complete",IF(SUMPRODUCT($N$41:BB$41,$N8:BB8)&lt;0.5, "To start", "Running")))</f>
        <v>Complete</v>
      </c>
      <c r="BD8" s="200">
        <v>0</v>
      </c>
      <c r="BE8" s="43">
        <f t="shared" ref="BE8" si="52">MAX(BB8-BD8,0)</f>
        <v>0</v>
      </c>
      <c r="BF8" s="331" t="str">
        <f>IF(ISBLANK(#REF!), "Undefined", IF(BE8&lt;0.5, "Complete",IF(SUMPRODUCT($N$41:BE$41,$N8:BE8)&lt;0.5, "To start", "Running")))</f>
        <v>Complete</v>
      </c>
      <c r="BG8" s="200">
        <v>0</v>
      </c>
      <c r="BH8" s="43">
        <f t="shared" si="14"/>
        <v>0</v>
      </c>
      <c r="BI8" s="331" t="str">
        <f>IF(ISBLANK(#REF!), "Undefined", IF(BH8&lt;0.5, "Complete",IF(SUMPRODUCT($N$41:BH$41,$N8:BH8)&lt;0.5, "To start", "Running")))</f>
        <v>Complete</v>
      </c>
      <c r="BJ8" s="200">
        <v>0</v>
      </c>
      <c r="BK8" s="43">
        <f t="shared" ref="BK8" si="53">MAX(BH8-BJ8,0)</f>
        <v>0</v>
      </c>
      <c r="BL8" s="331" t="str">
        <f>IF(ISBLANK(#REF!), "Undefined", IF(BK8&lt;0.5, "Complete",IF(SUMPRODUCT($N$41:BK$41,$N8:BK8)&lt;0.5, "To start", "Running")))</f>
        <v>Complete</v>
      </c>
      <c r="BM8" s="200">
        <v>0</v>
      </c>
      <c r="BN8" s="43">
        <f t="shared" ref="BN8" si="54">MAX(BK8-BM8,0)</f>
        <v>0</v>
      </c>
      <c r="BO8" s="331" t="str">
        <f>IF(ISBLANK(#REF!), "Undefined", IF(BN8&lt;0.5, "Complete",IF(SUMPRODUCT($N$41:BN$41,$N8:BN8)&lt;0.5, "To start", "Running")))</f>
        <v>Complete</v>
      </c>
      <c r="BP8" s="200">
        <v>0</v>
      </c>
      <c r="BQ8" s="43">
        <f t="shared" ref="BQ8" si="55">MAX(BN8-BP8,0)</f>
        <v>0</v>
      </c>
      <c r="BR8" s="331" t="str">
        <f>IF(ISBLANK(#REF!), "Undefined", IF(BQ8&lt;0.5, "Complete",IF(SUMPRODUCT($N$41:BQ$41,$N8:BQ8)&lt;0.5, "To start", "Running")))</f>
        <v>Complete</v>
      </c>
      <c r="BS8" s="200">
        <v>0</v>
      </c>
      <c r="BT8" s="43">
        <f t="shared" ref="BT8" si="56">MAX(BQ8-BS8,0)</f>
        <v>0</v>
      </c>
      <c r="BU8" s="331" t="str">
        <f>IF(ISBLANK(#REF!), "Undefined", IF(BT8&lt;0.5, "Complete",IF(SUMPRODUCT($N$41:BT$41,$N8:BT8)&lt;0.5, "To start", "Running")))</f>
        <v>Complete</v>
      </c>
      <c r="BV8" s="200">
        <v>0</v>
      </c>
      <c r="BW8" s="43">
        <f t="shared" ref="BW8" si="57">MAX(BT8-BV8,0)</f>
        <v>0</v>
      </c>
      <c r="BX8" s="331" t="str">
        <f>IF(ISBLANK(#REF!), "Undefined", IF(BW8&lt;0.5, "Complete",IF(SUMPRODUCT($N$41:BW$41,$N8:BW8)&lt;0.5, "To start", "Running")))</f>
        <v>Complete</v>
      </c>
      <c r="BY8" s="200">
        <v>0</v>
      </c>
      <c r="BZ8" s="43">
        <f t="shared" ref="BZ8" si="58">MAX(BW8-BY8,0)</f>
        <v>0</v>
      </c>
      <c r="CA8" s="331" t="str">
        <f>IF(ISBLANK(#REF!), "Undefined", IF(BZ8&lt;0.5, "Complete",IF(SUMPRODUCT($N$41:BZ$41,$N8:BZ8)&lt;0.5, "To start", "Running")))</f>
        <v>Complete</v>
      </c>
      <c r="CB8" s="200">
        <v>0</v>
      </c>
      <c r="CC8" s="43">
        <f t="shared" ref="CC8" si="59">MAX(BZ8-CB8,0)</f>
        <v>0</v>
      </c>
      <c r="CD8" s="331" t="str">
        <f>IF(ISBLANK(#REF!), "Undefined", IF(CC8&lt;0.5, "Complete",IF(SUMPRODUCT($N$41:CC$41,$N8:CC8)&lt;0.5, "To start", "Running")))</f>
        <v>Complete</v>
      </c>
      <c r="CE8" s="200">
        <v>0</v>
      </c>
      <c r="CF8" s="43">
        <f t="shared" ref="CF8" si="60">MAX(CC8-CE8,0)</f>
        <v>0</v>
      </c>
      <c r="CG8" s="331" t="str">
        <f>IF(ISBLANK(#REF!), "Undefined", IF(CF8&lt;0.5, "Complete",IF(SUMPRODUCT($N$41:CF$41,$N8:CF8)&lt;0.5, "To start", "Running")))</f>
        <v>Complete</v>
      </c>
      <c r="CH8" s="200">
        <v>0</v>
      </c>
      <c r="CI8" s="43">
        <f t="shared" ref="CI8" si="61">MAX(CF8-CH8,0)</f>
        <v>0</v>
      </c>
      <c r="CJ8" s="331" t="str">
        <f>IF(ISBLANK(#REF!), "Undefined", IF(CI8&lt;0.5, "Complete",IF(SUMPRODUCT($N$41:CI$41,$N8:CI8)&lt;0.5, "To start", "Running")))</f>
        <v>Complete</v>
      </c>
      <c r="CK8" s="200">
        <v>0</v>
      </c>
      <c r="CL8" s="43">
        <f t="shared" ref="CL8" si="62">MAX(CI8-CK8,0)</f>
        <v>0</v>
      </c>
      <c r="CM8" s="331" t="str">
        <f>IF(ISBLANK(#REF!), "Undefined", IF(CL8&lt;0.5, "Complete",IF(SUMPRODUCT($N$41:CL$41,$N8:CL8)&lt;0.5, "To start", "Running")))</f>
        <v>Complete</v>
      </c>
      <c r="CN8" s="200">
        <v>0</v>
      </c>
      <c r="CO8" s="43">
        <f t="shared" ref="CO8" si="63">MAX(CL8-CN8,0)</f>
        <v>0</v>
      </c>
      <c r="CP8" s="331" t="str">
        <f>IF(ISBLANK(#REF!), "Undefined", IF(CO8&lt;0.5, "Complete",IF(SUMPRODUCT($N$41:CO$41,$N8:CO8)&lt;0.5, "To start", "Running")))</f>
        <v>Complete</v>
      </c>
      <c r="CQ8" s="200">
        <v>0</v>
      </c>
      <c r="CR8" s="43">
        <f t="shared" ref="CR8" si="64">MAX(CO8-CQ8,0)</f>
        <v>0</v>
      </c>
      <c r="CS8" s="331" t="str">
        <f>IF(ISBLANK(#REF!), "Undefined", IF(CR8&lt;0.5, "Complete",IF(SUMPRODUCT($N$41:CR$41,$N8:CR8)&lt;0.5, "To start", "Running")))</f>
        <v>Complete</v>
      </c>
      <c r="CT8" s="200">
        <v>0</v>
      </c>
      <c r="CU8" s="43">
        <f t="shared" ref="CU8" si="65">MAX(CR8-CT8,0)</f>
        <v>0</v>
      </c>
      <c r="CV8" s="331" t="str">
        <f>IF(ISBLANK(#REF!), "Undefined", IF(CU8&lt;0.5, "Complete",IF(SUMPRODUCT($N$41:CU$41,$N8:CU8)&lt;0.5, "To start", "Running")))</f>
        <v>Complete</v>
      </c>
      <c r="CW8" s="200">
        <v>0</v>
      </c>
      <c r="CX8" s="43">
        <f t="shared" ref="CX8" si="66">MAX(CU8-CW8,0)</f>
        <v>0</v>
      </c>
      <c r="CY8" s="331" t="str">
        <f>IF(ISBLANK(#REF!), "Undefined", IF(CX8&lt;0.5, "Complete",IF(SUMPRODUCT($N$41:CX$41,$N8:CX8)&lt;0.5, "To start", "Running")))</f>
        <v>Complete</v>
      </c>
      <c r="CZ8" s="200">
        <v>0</v>
      </c>
      <c r="DA8" s="43">
        <f t="shared" ref="DA8" si="67">MAX(CX8-CZ8,0)</f>
        <v>0</v>
      </c>
      <c r="DB8" s="331" t="str">
        <f>IF(ISBLANK(#REF!), "Undefined", IF(DA8&lt;0.5, "Complete",IF(SUMPRODUCT($N$41:DA$41,$N8:DA8)&lt;0.5, "To start", "Running")))</f>
        <v>Complete</v>
      </c>
      <c r="DC8" s="200">
        <v>0</v>
      </c>
      <c r="DD8" s="43">
        <f t="shared" ref="DD8" si="68">MAX(DA8-DC8,0)</f>
        <v>0</v>
      </c>
      <c r="DE8" s="331" t="str">
        <f>IF(ISBLANK(#REF!), "Undefined", IF(DD8&lt;0.5, "Complete",IF(SUMPRODUCT($N$41:DD$41,$N8:DD8)&lt;0.5, "To start", "Running")))</f>
        <v>Complete</v>
      </c>
      <c r="DF8" s="200">
        <v>0</v>
      </c>
      <c r="DG8" s="43">
        <f t="shared" ref="DG8" si="69">MAX(DD8-DF8,0)</f>
        <v>0</v>
      </c>
      <c r="DH8" s="331" t="str">
        <f>IF(ISBLANK(#REF!), "Undefined", IF(DG8&lt;0.5, "Complete",IF(SUMPRODUCT($N$41:DG$41,$N8:DG8)&lt;0.5, "To start", "Running")))</f>
        <v>Complete</v>
      </c>
      <c r="DI8" s="200">
        <v>0</v>
      </c>
      <c r="DJ8" s="43">
        <f t="shared" ref="DJ8" si="70">MAX(DG8-DI8,0)</f>
        <v>0</v>
      </c>
      <c r="DK8" s="331" t="str">
        <f>IF(ISBLANK(#REF!), "Undefined", IF(DJ8&lt;0.5, "Complete",IF(SUMPRODUCT($N$41:DJ$41,$N8:DJ8)&lt;0.5, "To start", "Running")))</f>
        <v>Complete</v>
      </c>
      <c r="DL8" s="200">
        <v>0</v>
      </c>
      <c r="DM8" s="43">
        <f t="shared" ref="DM8" si="71">MAX(DJ8-DL8,0)</f>
        <v>0</v>
      </c>
      <c r="DN8" s="331" t="str">
        <f>IF(ISBLANK(#REF!), "Undefined", IF(DM8&lt;0.5, "Complete",IF(SUMPRODUCT($N$41:DM$41,$N8:DM8)&lt;0.5, "To start", "Running")))</f>
        <v>Complete</v>
      </c>
      <c r="DO8" s="200">
        <v>0</v>
      </c>
      <c r="DP8" s="43">
        <f t="shared" ref="DP8" si="72">MAX(DM8-DO8,0)</f>
        <v>0</v>
      </c>
      <c r="DQ8" s="331" t="str">
        <f>IF(ISBLANK(#REF!), "Undefined", IF(DP8&lt;0.5, "Complete",IF(SUMPRODUCT($N$41:DP$41,$N8:DP8)&lt;0.5, "To start", "Running")))</f>
        <v>Complete</v>
      </c>
      <c r="DR8" s="200">
        <v>0</v>
      </c>
      <c r="DS8" s="43">
        <f t="shared" ref="DS8" si="73">MAX(DP8-DR8,0)</f>
        <v>0</v>
      </c>
      <c r="DT8" s="331" t="str">
        <f>IF(ISBLANK(#REF!), "Undefined", IF(DS8&lt;0.5, "Complete",IF(SUMPRODUCT($N$41:DS$41,$N8:DS8)&lt;0.5, "To start", "Running")))</f>
        <v>Complete</v>
      </c>
      <c r="DU8" s="200">
        <v>0</v>
      </c>
      <c r="DV8" s="43">
        <f t="shared" ref="DV8" si="74">MAX(DS8-DU8,0)</f>
        <v>0</v>
      </c>
      <c r="DW8" s="331" t="str">
        <f>IF(ISBLANK(#REF!), "Undefined", IF(DV8&lt;0.5, "Complete",IF(SUMPRODUCT($N$41:DV$41,$N8:DV8)&lt;0.5, "To start", "Running")))</f>
        <v>Complete</v>
      </c>
      <c r="DX8" s="200">
        <v>0</v>
      </c>
      <c r="DY8" s="43">
        <f t="shared" ref="DY8" si="75">MAX(DV8-DX8,0)</f>
        <v>0</v>
      </c>
      <c r="DZ8" s="331" t="str">
        <f>IF(ISBLANK(#REF!), "Undefined", IF(DY8&lt;0.5, "Complete",IF(SUMPRODUCT($N$41:DY$41,$N8:DY8)&lt;0.5, "To start", "Running")))</f>
        <v>Complete</v>
      </c>
      <c r="EA8" s="200">
        <v>0</v>
      </c>
      <c r="EB8" s="43">
        <f t="shared" ref="EB8" si="76">MAX(DY8-EA8,0)</f>
        <v>0</v>
      </c>
      <c r="EC8" s="331" t="str">
        <f>IF(ISBLANK(#REF!), "Undefined", IF(EB8&lt;0.5, "Complete",IF(SUMPRODUCT($N$41:EB$41,$N8:EB8)&lt;0.5, "To start", "Running")))</f>
        <v>Complete</v>
      </c>
      <c r="ED8" s="248"/>
      <c r="EE8" s="188">
        <f>SUMPRODUCT($L$41:DK$41,$L8:DK8)</f>
        <v>4</v>
      </c>
      <c r="EF8" s="196">
        <f t="shared" ref="EF8:EH39" si="77">EE8/8</f>
        <v>0.5</v>
      </c>
      <c r="EG8" s="188">
        <f ca="1">OFFSET($O8,0,(Capacity!$F$2-SprintStart)*3,1,1)</f>
        <v>0</v>
      </c>
      <c r="EH8" s="196">
        <f t="shared" ca="1" si="77"/>
        <v>0</v>
      </c>
      <c r="EI8" s="188">
        <f t="shared" ca="1" si="39"/>
        <v>4</v>
      </c>
      <c r="EJ8" s="196">
        <f ca="1">EI8/8</f>
        <v>0.5</v>
      </c>
      <c r="EK8" s="198">
        <f t="shared" ref="EK8:EK39" ca="1" si="78">IFERROR((EI8/M8)-1,"")</f>
        <v>0</v>
      </c>
      <c r="EL8" s="189">
        <f t="shared" ref="EL8:EL39" ca="1" si="79">EI8-M8</f>
        <v>0</v>
      </c>
      <c r="EM8" s="196">
        <f t="shared" ref="EM8:EM39" ca="1" si="80">EL8/8</f>
        <v>0</v>
      </c>
    </row>
    <row r="9" spans="1:143" x14ac:dyDescent="0.2">
      <c r="A9" s="309" t="s">
        <v>40</v>
      </c>
      <c r="B9" s="309" t="s">
        <v>54</v>
      </c>
      <c r="C9" s="310"/>
      <c r="D9" s="106"/>
      <c r="E9" s="106"/>
      <c r="F9" s="107"/>
      <c r="G9" s="205"/>
      <c r="H9" s="311"/>
      <c r="I9" s="312" t="s">
        <v>239</v>
      </c>
      <c r="J9" s="186" t="s">
        <v>236</v>
      </c>
      <c r="K9" s="204" t="str">
        <f ca="1">IF(SprintStart&gt;Capacity!$F$2, "To start", INDEX(Burndown,ROW(K9)-ROW(K$6),MIN(Capacity!$F$2-SprintStart,29)*3+3))</f>
        <v>Complete</v>
      </c>
      <c r="L9" s="318"/>
      <c r="M9" s="192">
        <v>4</v>
      </c>
      <c r="N9" s="200">
        <v>0</v>
      </c>
      <c r="O9" s="49">
        <f t="shared" ref="O9:O39" si="81">MAX(M9-N9,0)</f>
        <v>4</v>
      </c>
      <c r="P9" s="331" t="str">
        <f>IF(ISBLANK($I9), "Undefined", IF(O9&lt;0.5, "Complete",IF(SUMPRODUCT($N$41:O$41,$N9:O9)&lt;0.5, "To start", "Running")))</f>
        <v>To start</v>
      </c>
      <c r="Q9" s="200">
        <v>0</v>
      </c>
      <c r="R9" s="43">
        <v>0</v>
      </c>
      <c r="S9" s="331" t="str">
        <f>IF(ISBLANK($I9), "Undefined", IF(R9&lt;0.5, "Complete",IF(SUMPRODUCT($N$41:R$41,$N9:R9)&lt;0.5, "To start", "Running")))</f>
        <v>Complete</v>
      </c>
      <c r="T9" s="200">
        <v>4</v>
      </c>
      <c r="U9" s="43">
        <f t="shared" ref="U9:U39" si="82">MAX(R9-T9,0)</f>
        <v>0</v>
      </c>
      <c r="V9" s="331" t="str">
        <f>IF(ISBLANK($I9), "Undefined", IF(U9&lt;0.5, "Complete",IF(SUMPRODUCT($N$41:U$41,$N9:U9)&lt;0.5, "To start", "Running")))</f>
        <v>Complete</v>
      </c>
      <c r="W9" s="200">
        <v>0</v>
      </c>
      <c r="X9" s="43">
        <f t="shared" ref="X9:X39" si="83">MAX(U9-W9,0)</f>
        <v>0</v>
      </c>
      <c r="Y9" s="331" t="str">
        <f>IF(ISBLANK($I9), "Undefined", IF(X9&lt;0.5, "Complete",IF(SUMPRODUCT($N$41:X$41,$N9:X9)&lt;0.5, "To start", "Running")))</f>
        <v>Complete</v>
      </c>
      <c r="Z9" s="200">
        <v>0</v>
      </c>
      <c r="AA9" s="43">
        <f t="shared" ref="AA9:AA39" si="84">MAX(X9-Z9,0)</f>
        <v>0</v>
      </c>
      <c r="AB9" s="331" t="str">
        <f>IF(ISBLANK($I9), "Undefined", IF(AA9&lt;0.5, "Complete",IF(SUMPRODUCT($N$41:AA$41,$N9:AA9)&lt;0.5, "To start", "Running")))</f>
        <v>Complete</v>
      </c>
      <c r="AC9" s="200">
        <v>0</v>
      </c>
      <c r="AD9" s="43">
        <f t="shared" ref="AD9:AD39" si="85">MAX(AA9-AC9,0)</f>
        <v>0</v>
      </c>
      <c r="AE9" s="331" t="str">
        <f>IF(ISBLANK($I9), "Undefined", IF(AD9&lt;0.5, "Complete",IF(SUMPRODUCT($N$41:AD$41,$N9:AD9)&lt;0.5, "To start", "Running")))</f>
        <v>Complete</v>
      </c>
      <c r="AF9" s="200">
        <v>0</v>
      </c>
      <c r="AG9" s="43">
        <f t="shared" ref="AG9:AG39" si="86">MAX(AD9-AF9,0)</f>
        <v>0</v>
      </c>
      <c r="AH9" s="331" t="str">
        <f>IF(ISBLANK($I9), "Undefined", IF(AG9&lt;0.5, "Complete",IF(SUMPRODUCT($N$41:AG$41,$N9:AG9)&lt;0.5, "To start", "Running")))</f>
        <v>Complete</v>
      </c>
      <c r="AI9" s="200">
        <v>0</v>
      </c>
      <c r="AJ9" s="43">
        <f t="shared" ref="AJ9:AJ39" si="87">MAX(AG9-AI9,0)</f>
        <v>0</v>
      </c>
      <c r="AK9" s="331" t="str">
        <f>IF(ISBLANK($I9), "Undefined", IF(AJ9&lt;0.5, "Complete",IF(SUMPRODUCT($N$41:AJ$41,$N9:AJ9)&lt;0.5, "To start", "Running")))</f>
        <v>Complete</v>
      </c>
      <c r="AL9" s="200">
        <v>0</v>
      </c>
      <c r="AM9" s="43">
        <f t="shared" ref="AM9:AM39" si="88">MAX(AJ9-AL9,0)</f>
        <v>0</v>
      </c>
      <c r="AN9" s="331" t="str">
        <f>IF(ISBLANK($I9), "Undefined", IF(AM9&lt;0.5, "Complete",IF(SUMPRODUCT($N$41:AM$41,$N9:AM9)&lt;0.5, "To start", "Running")))</f>
        <v>Complete</v>
      </c>
      <c r="AO9" s="200">
        <v>0</v>
      </c>
      <c r="AP9" s="43">
        <f t="shared" ref="AP9:AP39" si="89">MAX(AM9-AO9,0)</f>
        <v>0</v>
      </c>
      <c r="AQ9" s="331" t="str">
        <f>IF(ISBLANK($I9), "Undefined", IF(AP9&lt;0.5, "Complete",IF(SUMPRODUCT($N$41:AP$41,$N9:AP9)&lt;0.5, "To start", "Running")))</f>
        <v>Complete</v>
      </c>
      <c r="AR9" s="200">
        <v>0</v>
      </c>
      <c r="AS9" s="43">
        <f t="shared" ref="AS9:AS39" si="90">MAX(AP9-AR9,0)</f>
        <v>0</v>
      </c>
      <c r="AT9" s="331" t="str">
        <f>IF(ISBLANK($I9), "Undefined", IF(AS9&lt;0.5, "Complete",IF(SUMPRODUCT($N$41:AS$41,$N9:AS9)&lt;0.5, "To start", "Running")))</f>
        <v>Complete</v>
      </c>
      <c r="AU9" s="200">
        <v>0</v>
      </c>
      <c r="AV9" s="43">
        <f t="shared" ref="AV9:AV39" si="91">MAX(AS9-AU9,0)</f>
        <v>0</v>
      </c>
      <c r="AW9" s="331" t="str">
        <f>IF(ISBLANK($I9), "Undefined", IF(AV9&lt;0.5, "Complete",IF(SUMPRODUCT($N$41:AV$41,$N9:AV9)&lt;0.5, "To start", "Running")))</f>
        <v>Complete</v>
      </c>
      <c r="AX9" s="200">
        <v>0</v>
      </c>
      <c r="AY9" s="43">
        <f t="shared" ref="AY9:AY39" si="92">MAX(AV9-AX9,0)</f>
        <v>0</v>
      </c>
      <c r="AZ9" s="331" t="str">
        <f>IF(ISBLANK($I9), "Undefined", IF(AY9&lt;0.5, "Complete",IF(SUMPRODUCT($N$41:AY$41,$N9:AY9)&lt;0.5, "To start", "Running")))</f>
        <v>Complete</v>
      </c>
      <c r="BA9" s="200">
        <v>0</v>
      </c>
      <c r="BB9" s="43">
        <f t="shared" ref="BB9:BB39" si="93">MAX(AY9-BA9,0)</f>
        <v>0</v>
      </c>
      <c r="BC9" s="331" t="str">
        <f>IF(ISBLANK($I9), "Undefined", IF(BB9&lt;0.5, "Complete",IF(SUMPRODUCT($N$41:BB$41,$N9:BB9)&lt;0.5, "To start", "Running")))</f>
        <v>Complete</v>
      </c>
      <c r="BD9" s="200">
        <v>0</v>
      </c>
      <c r="BE9" s="43">
        <f t="shared" ref="BE9:BE39" si="94">MAX(BB9-BD9,0)</f>
        <v>0</v>
      </c>
      <c r="BF9" s="331" t="str">
        <f>IF(ISBLANK($I9), "Undefined", IF(BE9&lt;0.5, "Complete",IF(SUMPRODUCT($N$41:BE$41,$N9:BE9)&lt;0.5, "To start", "Running")))</f>
        <v>Complete</v>
      </c>
      <c r="BG9" s="200">
        <v>0</v>
      </c>
      <c r="BH9" s="43">
        <f t="shared" ref="BH9:BH39" si="95">MAX(BE9-BG9,0)</f>
        <v>0</v>
      </c>
      <c r="BI9" s="331" t="str">
        <f>IF(ISBLANK($I9), "Undefined", IF(BH9&lt;0.5, "Complete",IF(SUMPRODUCT($N$41:BH$41,$N9:BH9)&lt;0.5, "To start", "Running")))</f>
        <v>Complete</v>
      </c>
      <c r="BJ9" s="200">
        <v>0</v>
      </c>
      <c r="BK9" s="43">
        <f t="shared" ref="BK9:BK39" si="96">MAX(BH9-BJ9,0)</f>
        <v>0</v>
      </c>
      <c r="BL9" s="331" t="str">
        <f>IF(ISBLANK($I9), "Undefined", IF(BK9&lt;0.5, "Complete",IF(SUMPRODUCT($N$41:BK$41,$N9:BK9)&lt;0.5, "To start", "Running")))</f>
        <v>Complete</v>
      </c>
      <c r="BM9" s="200">
        <v>0</v>
      </c>
      <c r="BN9" s="43">
        <f t="shared" ref="BN9:BN39" si="97">MAX(BK9-BM9,0)</f>
        <v>0</v>
      </c>
      <c r="BO9" s="331" t="str">
        <f>IF(ISBLANK($I9), "Undefined", IF(BN9&lt;0.5, "Complete",IF(SUMPRODUCT($N$41:BN$41,$N9:BN9)&lt;0.5, "To start", "Running")))</f>
        <v>Complete</v>
      </c>
      <c r="BP9" s="200">
        <v>0</v>
      </c>
      <c r="BQ9" s="43">
        <f t="shared" ref="BQ9:BQ39" si="98">MAX(BN9-BP9,0)</f>
        <v>0</v>
      </c>
      <c r="BR9" s="331" t="str">
        <f>IF(ISBLANK($I9), "Undefined", IF(BQ9&lt;0.5, "Complete",IF(SUMPRODUCT($N$41:BQ$41,$N9:BQ9)&lt;0.5, "To start", "Running")))</f>
        <v>Complete</v>
      </c>
      <c r="BS9" s="200">
        <v>0</v>
      </c>
      <c r="BT9" s="43">
        <f t="shared" ref="BT9:BT39" si="99">MAX(BQ9-BS9,0)</f>
        <v>0</v>
      </c>
      <c r="BU9" s="331" t="str">
        <f>IF(ISBLANK($I9), "Undefined", IF(BT9&lt;0.5, "Complete",IF(SUMPRODUCT($N$41:BT$41,$N9:BT9)&lt;0.5, "To start", "Running")))</f>
        <v>Complete</v>
      </c>
      <c r="BV9" s="200">
        <v>0</v>
      </c>
      <c r="BW9" s="43">
        <f t="shared" ref="BW9:BW39" si="100">MAX(BT9-BV9,0)</f>
        <v>0</v>
      </c>
      <c r="BX9" s="331" t="str">
        <f>IF(ISBLANK($I9), "Undefined", IF(BW9&lt;0.5, "Complete",IF(SUMPRODUCT($N$41:BW$41,$N9:BW9)&lt;0.5, "To start", "Running")))</f>
        <v>Complete</v>
      </c>
      <c r="BY9" s="200">
        <v>0</v>
      </c>
      <c r="BZ9" s="43">
        <f t="shared" ref="BZ9:BZ39" si="101">MAX(BW9-BY9,0)</f>
        <v>0</v>
      </c>
      <c r="CA9" s="331" t="str">
        <f>IF(ISBLANK($I9), "Undefined", IF(BZ9&lt;0.5, "Complete",IF(SUMPRODUCT($N$41:BZ$41,$N9:BZ9)&lt;0.5, "To start", "Running")))</f>
        <v>Complete</v>
      </c>
      <c r="CB9" s="200">
        <v>0</v>
      </c>
      <c r="CC9" s="43">
        <f t="shared" ref="CC9:CC39" si="102">MAX(BZ9-CB9,0)</f>
        <v>0</v>
      </c>
      <c r="CD9" s="331" t="str">
        <f>IF(ISBLANK($I9), "Undefined", IF(CC9&lt;0.5, "Complete",IF(SUMPRODUCT($N$41:CC$41,$N9:CC9)&lt;0.5, "To start", "Running")))</f>
        <v>Complete</v>
      </c>
      <c r="CE9" s="200">
        <v>0</v>
      </c>
      <c r="CF9" s="43">
        <f t="shared" ref="CF9:CF39" si="103">MAX(CC9-CE9,0)</f>
        <v>0</v>
      </c>
      <c r="CG9" s="331" t="str">
        <f>IF(ISBLANK($I9), "Undefined", IF(CF9&lt;0.5, "Complete",IF(SUMPRODUCT($N$41:CF$41,$N9:CF9)&lt;0.5, "To start", "Running")))</f>
        <v>Complete</v>
      </c>
      <c r="CH9" s="200">
        <v>0</v>
      </c>
      <c r="CI9" s="43">
        <f t="shared" ref="CI9:CI39" si="104">MAX(CF9-CH9,0)</f>
        <v>0</v>
      </c>
      <c r="CJ9" s="331" t="str">
        <f>IF(ISBLANK($I9), "Undefined", IF(CI9&lt;0.5, "Complete",IF(SUMPRODUCT($N$41:CI$41,$N9:CI9)&lt;0.5, "To start", "Running")))</f>
        <v>Complete</v>
      </c>
      <c r="CK9" s="200">
        <v>0</v>
      </c>
      <c r="CL9" s="43">
        <f t="shared" ref="CL9:CL39" si="105">MAX(CI9-CK9,0)</f>
        <v>0</v>
      </c>
      <c r="CM9" s="331" t="str">
        <f>IF(ISBLANK($I9), "Undefined", IF(CL9&lt;0.5, "Complete",IF(SUMPRODUCT($N$41:CL$41,$N9:CL9)&lt;0.5, "To start", "Running")))</f>
        <v>Complete</v>
      </c>
      <c r="CN9" s="200">
        <v>0</v>
      </c>
      <c r="CO9" s="43">
        <f t="shared" ref="CO9:CO39" si="106">MAX(CL9-CN9,0)</f>
        <v>0</v>
      </c>
      <c r="CP9" s="331" t="str">
        <f>IF(ISBLANK($I9), "Undefined", IF(CO9&lt;0.5, "Complete",IF(SUMPRODUCT($N$41:CO$41,$N9:CO9)&lt;0.5, "To start", "Running")))</f>
        <v>Complete</v>
      </c>
      <c r="CQ9" s="200">
        <v>0</v>
      </c>
      <c r="CR9" s="43">
        <f t="shared" ref="CR9:CR39" si="107">MAX(CO9-CQ9,0)</f>
        <v>0</v>
      </c>
      <c r="CS9" s="331" t="str">
        <f>IF(ISBLANK($I9), "Undefined", IF(CR9&lt;0.5, "Complete",IF(SUMPRODUCT($N$41:CR$41,$N9:CR9)&lt;0.5, "To start", "Running")))</f>
        <v>Complete</v>
      </c>
      <c r="CT9" s="200">
        <v>0</v>
      </c>
      <c r="CU9" s="43">
        <f t="shared" ref="CU9:CU39" si="108">MAX(CR9-CT9,0)</f>
        <v>0</v>
      </c>
      <c r="CV9" s="331" t="str">
        <f>IF(ISBLANK($I9), "Undefined", IF(CU9&lt;0.5, "Complete",IF(SUMPRODUCT($N$41:CU$41,$N9:CU9)&lt;0.5, "To start", "Running")))</f>
        <v>Complete</v>
      </c>
      <c r="CW9" s="200">
        <v>0</v>
      </c>
      <c r="CX9" s="43">
        <f t="shared" ref="CX9:CX39" si="109">MAX(CU9-CW9,0)</f>
        <v>0</v>
      </c>
      <c r="CY9" s="331" t="str">
        <f>IF(ISBLANK($I9), "Undefined", IF(CX9&lt;0.5, "Complete",IF(SUMPRODUCT($N$41:CX$41,$N9:CX9)&lt;0.5, "To start", "Running")))</f>
        <v>Complete</v>
      </c>
      <c r="CZ9" s="200">
        <v>0</v>
      </c>
      <c r="DA9" s="43">
        <f t="shared" ref="DA9:DA39" si="110">MAX(CX9-CZ9,0)</f>
        <v>0</v>
      </c>
      <c r="DB9" s="331" t="str">
        <f>IF(ISBLANK($I9), "Undefined", IF(DA9&lt;0.5, "Complete",IF(SUMPRODUCT($N$41:DA$41,$N9:DA9)&lt;0.5, "To start", "Running")))</f>
        <v>Complete</v>
      </c>
      <c r="DC9" s="200">
        <v>0</v>
      </c>
      <c r="DD9" s="43">
        <f t="shared" ref="DD9:DD39" si="111">MAX(DA9-DC9,0)</f>
        <v>0</v>
      </c>
      <c r="DE9" s="331" t="str">
        <f>IF(ISBLANK($I9), "Undefined", IF(DD9&lt;0.5, "Complete",IF(SUMPRODUCT($N$41:DD$41,$N9:DD9)&lt;0.5, "To start", "Running")))</f>
        <v>Complete</v>
      </c>
      <c r="DF9" s="200">
        <v>0</v>
      </c>
      <c r="DG9" s="43">
        <f t="shared" ref="DG9:DG39" si="112">MAX(DD9-DF9,0)</f>
        <v>0</v>
      </c>
      <c r="DH9" s="331" t="str">
        <f>IF(ISBLANK($I9), "Undefined", IF(DG9&lt;0.5, "Complete",IF(SUMPRODUCT($N$41:DG$41,$N9:DG9)&lt;0.5, "To start", "Running")))</f>
        <v>Complete</v>
      </c>
      <c r="DI9" s="200">
        <v>0</v>
      </c>
      <c r="DJ9" s="43">
        <f t="shared" ref="DJ9:DJ39" si="113">MAX(DG9-DI9,0)</f>
        <v>0</v>
      </c>
      <c r="DK9" s="331" t="str">
        <f>IF(ISBLANK($I9), "Undefined", IF(DJ9&lt;0.5, "Complete",IF(SUMPRODUCT($N$41:DJ$41,$N9:DJ9)&lt;0.5, "To start", "Running")))</f>
        <v>Complete</v>
      </c>
      <c r="DL9" s="200">
        <v>0</v>
      </c>
      <c r="DM9" s="43">
        <f t="shared" ref="DM9:DM39" si="114">MAX(DJ9-DL9,0)</f>
        <v>0</v>
      </c>
      <c r="DN9" s="331" t="str">
        <f>IF(ISBLANK($I9), "Undefined", IF(DM9&lt;0.5, "Complete",IF(SUMPRODUCT($N$41:DM$41,$N9:DM9)&lt;0.5, "To start", "Running")))</f>
        <v>Complete</v>
      </c>
      <c r="DO9" s="200">
        <v>0</v>
      </c>
      <c r="DP9" s="43">
        <f t="shared" ref="DP9:DP39" si="115">MAX(DM9-DO9,0)</f>
        <v>0</v>
      </c>
      <c r="DQ9" s="331" t="str">
        <f>IF(ISBLANK($I9), "Undefined", IF(DP9&lt;0.5, "Complete",IF(SUMPRODUCT($N$41:DP$41,$N9:DP9)&lt;0.5, "To start", "Running")))</f>
        <v>Complete</v>
      </c>
      <c r="DR9" s="200">
        <v>0</v>
      </c>
      <c r="DS9" s="43">
        <f t="shared" ref="DS9:DS39" si="116">MAX(DP9-DR9,0)</f>
        <v>0</v>
      </c>
      <c r="DT9" s="331" t="str">
        <f>IF(ISBLANK($I9), "Undefined", IF(DS9&lt;0.5, "Complete",IF(SUMPRODUCT($N$41:DS$41,$N9:DS9)&lt;0.5, "To start", "Running")))</f>
        <v>Complete</v>
      </c>
      <c r="DU9" s="200">
        <v>0</v>
      </c>
      <c r="DV9" s="43">
        <f t="shared" ref="DV9:DV39" si="117">MAX(DS9-DU9,0)</f>
        <v>0</v>
      </c>
      <c r="DW9" s="331" t="str">
        <f>IF(ISBLANK($I9), "Undefined", IF(DV9&lt;0.5, "Complete",IF(SUMPRODUCT($N$41:DV$41,$N9:DV9)&lt;0.5, "To start", "Running")))</f>
        <v>Complete</v>
      </c>
      <c r="DX9" s="200">
        <v>0</v>
      </c>
      <c r="DY9" s="43">
        <f t="shared" ref="DY9:DY39" si="118">MAX(DV9-DX9,0)</f>
        <v>0</v>
      </c>
      <c r="DZ9" s="331" t="str">
        <f>IF(ISBLANK($I9), "Undefined", IF(DY9&lt;0.5, "Complete",IF(SUMPRODUCT($N$41:DY$41,$N9:DY9)&lt;0.5, "To start", "Running")))</f>
        <v>Complete</v>
      </c>
      <c r="EA9" s="200">
        <v>0</v>
      </c>
      <c r="EB9" s="43">
        <f t="shared" ref="EB9:EB39" si="119">MAX(DY9-EA9,0)</f>
        <v>0</v>
      </c>
      <c r="EC9" s="331" t="str">
        <f>IF(ISBLANK($I9), "Undefined", IF(EB9&lt;0.5, "Complete",IF(SUMPRODUCT($N$41:EB$41,$N9:EB9)&lt;0.5, "To start", "Running")))</f>
        <v>Complete</v>
      </c>
      <c r="ED9" s="248"/>
      <c r="EE9" s="188">
        <f>SUMPRODUCT($L$41:DK$41,$L9:DK9)</f>
        <v>4</v>
      </c>
      <c r="EF9" s="196">
        <f t="shared" si="77"/>
        <v>0.5</v>
      </c>
      <c r="EG9" s="188">
        <f ca="1">OFFSET($O9,0,(Capacity!$F$2-SprintStart)*3,1,1)</f>
        <v>0</v>
      </c>
      <c r="EH9" s="196">
        <f t="shared" ca="1" si="77"/>
        <v>0</v>
      </c>
      <c r="EI9" s="188">
        <f t="shared" ca="1" si="39"/>
        <v>4</v>
      </c>
      <c r="EJ9" s="196">
        <f t="shared" ref="EJ9:EJ39" ca="1" si="120">EI9/8</f>
        <v>0.5</v>
      </c>
      <c r="EK9" s="198">
        <f t="shared" ca="1" si="78"/>
        <v>0</v>
      </c>
      <c r="EL9" s="189">
        <f t="shared" ca="1" si="79"/>
        <v>0</v>
      </c>
      <c r="EM9" s="196">
        <f t="shared" ca="1" si="80"/>
        <v>0</v>
      </c>
    </row>
    <row r="10" spans="1:143" x14ac:dyDescent="0.2">
      <c r="A10" s="309" t="s">
        <v>40</v>
      </c>
      <c r="B10" s="309" t="s">
        <v>54</v>
      </c>
      <c r="C10" s="310"/>
      <c r="D10" s="106"/>
      <c r="E10" s="106"/>
      <c r="F10" s="107"/>
      <c r="G10" s="205"/>
      <c r="H10" s="311"/>
      <c r="I10" s="312" t="s">
        <v>240</v>
      </c>
      <c r="J10" s="186" t="s">
        <v>232</v>
      </c>
      <c r="K10" s="204" t="str">
        <f ca="1">IF(SprintStart&gt;Capacity!$F$2, "To start", INDEX(Burndown,ROW(K10)-ROW(K$6),MIN(Capacity!$F$2-SprintStart,29)*3+3))</f>
        <v>Complete</v>
      </c>
      <c r="L10" s="318"/>
      <c r="M10" s="192">
        <v>4</v>
      </c>
      <c r="N10" s="200">
        <v>0</v>
      </c>
      <c r="O10" s="49">
        <f t="shared" ref="O10" si="121">MAX(M10-N10,0)</f>
        <v>4</v>
      </c>
      <c r="P10" s="331" t="str">
        <f>IF(ISBLANK($I10), "Undefined", IF(O10&lt;0.5, "Complete",IF(SUMPRODUCT($N$41:O$41,$N10:O10)&lt;0.5, "To start", "Running")))</f>
        <v>To start</v>
      </c>
      <c r="Q10" s="200">
        <v>0</v>
      </c>
      <c r="R10" s="43">
        <v>0</v>
      </c>
      <c r="S10" s="331" t="str">
        <f>IF(ISBLANK($I10), "Undefined", IF(R10&lt;0.5, "Complete",IF(SUMPRODUCT($N$41:R$41,$N10:R10)&lt;0.5, "To start", "Running")))</f>
        <v>Complete</v>
      </c>
      <c r="T10" s="200">
        <v>0</v>
      </c>
      <c r="U10" s="43">
        <f t="shared" ref="U10" si="122">MAX(R10-T10,0)</f>
        <v>0</v>
      </c>
      <c r="V10" s="331" t="str">
        <f>IF(ISBLANK($I10), "Undefined", IF(U10&lt;0.5, "Complete",IF(SUMPRODUCT($N$41:U$41,$N10:U10)&lt;0.5, "To start", "Running")))</f>
        <v>Complete</v>
      </c>
      <c r="W10" s="200">
        <v>4</v>
      </c>
      <c r="X10" s="43">
        <f t="shared" ref="X10" si="123">MAX(U10-W10,0)</f>
        <v>0</v>
      </c>
      <c r="Y10" s="331" t="str">
        <f>IF(ISBLANK($I10), "Undefined", IF(X10&lt;0.5, "Complete",IF(SUMPRODUCT($N$41:X$41,$N10:X10)&lt;0.5, "To start", "Running")))</f>
        <v>Complete</v>
      </c>
      <c r="Z10" s="200">
        <v>0</v>
      </c>
      <c r="AA10" s="43">
        <f t="shared" ref="AA10" si="124">MAX(X10-Z10,0)</f>
        <v>0</v>
      </c>
      <c r="AB10" s="331" t="str">
        <f>IF(ISBLANK($I10), "Undefined", IF(AA10&lt;0.5, "Complete",IF(SUMPRODUCT($N$41:AA$41,$N10:AA10)&lt;0.5, "To start", "Running")))</f>
        <v>Complete</v>
      </c>
      <c r="AC10" s="200">
        <v>0</v>
      </c>
      <c r="AD10" s="43">
        <f t="shared" ref="AD10" si="125">MAX(AA10-AC10,0)</f>
        <v>0</v>
      </c>
      <c r="AE10" s="331" t="str">
        <f>IF(ISBLANK($I10), "Undefined", IF(AD10&lt;0.5, "Complete",IF(SUMPRODUCT($N$41:AD$41,$N10:AD10)&lt;0.5, "To start", "Running")))</f>
        <v>Complete</v>
      </c>
      <c r="AF10" s="200">
        <v>0</v>
      </c>
      <c r="AG10" s="43">
        <f t="shared" ref="AG10" si="126">MAX(AD10-AF10,0)</f>
        <v>0</v>
      </c>
      <c r="AH10" s="331" t="str">
        <f>IF(ISBLANK($I10), "Undefined", IF(AG10&lt;0.5, "Complete",IF(SUMPRODUCT($N$41:AG$41,$N10:AG10)&lt;0.5, "To start", "Running")))</f>
        <v>Complete</v>
      </c>
      <c r="AI10" s="200">
        <v>0</v>
      </c>
      <c r="AJ10" s="43">
        <f t="shared" ref="AJ10" si="127">MAX(AG10-AI10,0)</f>
        <v>0</v>
      </c>
      <c r="AK10" s="331" t="str">
        <f>IF(ISBLANK($I10), "Undefined", IF(AJ10&lt;0.5, "Complete",IF(SUMPRODUCT($N$41:AJ$41,$N10:AJ10)&lt;0.5, "To start", "Running")))</f>
        <v>Complete</v>
      </c>
      <c r="AL10" s="200">
        <v>0</v>
      </c>
      <c r="AM10" s="43">
        <f t="shared" ref="AM10" si="128">MAX(AJ10-AL10,0)</f>
        <v>0</v>
      </c>
      <c r="AN10" s="331" t="str">
        <f>IF(ISBLANK($I10), "Undefined", IF(AM10&lt;0.5, "Complete",IF(SUMPRODUCT($N$41:AM$41,$N10:AM10)&lt;0.5, "To start", "Running")))</f>
        <v>Complete</v>
      </c>
      <c r="AO10" s="200">
        <v>0</v>
      </c>
      <c r="AP10" s="43">
        <f t="shared" ref="AP10" si="129">MAX(AM10-AO10,0)</f>
        <v>0</v>
      </c>
      <c r="AQ10" s="331" t="str">
        <f>IF(ISBLANK($I10), "Undefined", IF(AP10&lt;0.5, "Complete",IF(SUMPRODUCT($N$41:AP$41,$N10:AP10)&lt;0.5, "To start", "Running")))</f>
        <v>Complete</v>
      </c>
      <c r="AR10" s="200">
        <v>0</v>
      </c>
      <c r="AS10" s="43">
        <f t="shared" ref="AS10" si="130">MAX(AP10-AR10,0)</f>
        <v>0</v>
      </c>
      <c r="AT10" s="331" t="str">
        <f>IF(ISBLANK($I10), "Undefined", IF(AS10&lt;0.5, "Complete",IF(SUMPRODUCT($N$41:AS$41,$N10:AS10)&lt;0.5, "To start", "Running")))</f>
        <v>Complete</v>
      </c>
      <c r="AU10" s="200">
        <v>0</v>
      </c>
      <c r="AV10" s="43">
        <f t="shared" ref="AV10" si="131">MAX(AS10-AU10,0)</f>
        <v>0</v>
      </c>
      <c r="AW10" s="331" t="str">
        <f>IF(ISBLANK($I10), "Undefined", IF(AV10&lt;0.5, "Complete",IF(SUMPRODUCT($N$41:AV$41,$N10:AV10)&lt;0.5, "To start", "Running")))</f>
        <v>Complete</v>
      </c>
      <c r="AX10" s="200">
        <v>0</v>
      </c>
      <c r="AY10" s="43">
        <f t="shared" ref="AY10" si="132">MAX(AV10-AX10,0)</f>
        <v>0</v>
      </c>
      <c r="AZ10" s="331" t="str">
        <f>IF(ISBLANK($I10), "Undefined", IF(AY10&lt;0.5, "Complete",IF(SUMPRODUCT($N$41:AY$41,$N10:AY10)&lt;0.5, "To start", "Running")))</f>
        <v>Complete</v>
      </c>
      <c r="BA10" s="200">
        <v>0</v>
      </c>
      <c r="BB10" s="43">
        <f t="shared" ref="BB10" si="133">MAX(AY10-BA10,0)</f>
        <v>0</v>
      </c>
      <c r="BC10" s="331" t="str">
        <f>IF(ISBLANK($I10), "Undefined", IF(BB10&lt;0.5, "Complete",IF(SUMPRODUCT($N$41:BB$41,$N10:BB10)&lt;0.5, "To start", "Running")))</f>
        <v>Complete</v>
      </c>
      <c r="BD10" s="200">
        <v>0</v>
      </c>
      <c r="BE10" s="43">
        <f t="shared" ref="BE10" si="134">MAX(BB10-BD10,0)</f>
        <v>0</v>
      </c>
      <c r="BF10" s="331" t="str">
        <f>IF(ISBLANK($I10), "Undefined", IF(BE10&lt;0.5, "Complete",IF(SUMPRODUCT($N$41:BE$41,$N10:BE10)&lt;0.5, "To start", "Running")))</f>
        <v>Complete</v>
      </c>
      <c r="BG10" s="200">
        <v>0</v>
      </c>
      <c r="BH10" s="43">
        <f t="shared" ref="BH10" si="135">MAX(BE10-BG10,0)</f>
        <v>0</v>
      </c>
      <c r="BI10" s="331" t="str">
        <f>IF(ISBLANK($I10), "Undefined", IF(BH10&lt;0.5, "Complete",IF(SUMPRODUCT($N$41:BH$41,$N10:BH10)&lt;0.5, "To start", "Running")))</f>
        <v>Complete</v>
      </c>
      <c r="BJ10" s="200">
        <v>0</v>
      </c>
      <c r="BK10" s="43">
        <f t="shared" ref="BK10" si="136">MAX(BH10-BJ10,0)</f>
        <v>0</v>
      </c>
      <c r="BL10" s="331" t="str">
        <f>IF(ISBLANK($I10), "Undefined", IF(BK10&lt;0.5, "Complete",IF(SUMPRODUCT($N$41:BK$41,$N10:BK10)&lt;0.5, "To start", "Running")))</f>
        <v>Complete</v>
      </c>
      <c r="BM10" s="200">
        <v>0</v>
      </c>
      <c r="BN10" s="43">
        <f t="shared" ref="BN10" si="137">MAX(BK10-BM10,0)</f>
        <v>0</v>
      </c>
      <c r="BO10" s="331" t="str">
        <f>IF(ISBLANK($I10), "Undefined", IF(BN10&lt;0.5, "Complete",IF(SUMPRODUCT($N$41:BN$41,$N10:BN10)&lt;0.5, "To start", "Running")))</f>
        <v>Complete</v>
      </c>
      <c r="BP10" s="200">
        <v>0</v>
      </c>
      <c r="BQ10" s="43">
        <f t="shared" ref="BQ10" si="138">MAX(BN10-BP10,0)</f>
        <v>0</v>
      </c>
      <c r="BR10" s="331" t="str">
        <f>IF(ISBLANK($I10), "Undefined", IF(BQ10&lt;0.5, "Complete",IF(SUMPRODUCT($N$41:BQ$41,$N10:BQ10)&lt;0.5, "To start", "Running")))</f>
        <v>Complete</v>
      </c>
      <c r="BS10" s="200">
        <v>0</v>
      </c>
      <c r="BT10" s="43">
        <f t="shared" ref="BT10" si="139">MAX(BQ10-BS10,0)</f>
        <v>0</v>
      </c>
      <c r="BU10" s="331" t="str">
        <f>IF(ISBLANK($I10), "Undefined", IF(BT10&lt;0.5, "Complete",IF(SUMPRODUCT($N$41:BT$41,$N10:BT10)&lt;0.5, "To start", "Running")))</f>
        <v>Complete</v>
      </c>
      <c r="BV10" s="200">
        <v>0</v>
      </c>
      <c r="BW10" s="43">
        <f t="shared" ref="BW10" si="140">MAX(BT10-BV10,0)</f>
        <v>0</v>
      </c>
      <c r="BX10" s="331" t="str">
        <f>IF(ISBLANK($I10), "Undefined", IF(BW10&lt;0.5, "Complete",IF(SUMPRODUCT($N$41:BW$41,$N10:BW10)&lt;0.5, "To start", "Running")))</f>
        <v>Complete</v>
      </c>
      <c r="BY10" s="200">
        <v>0</v>
      </c>
      <c r="BZ10" s="43">
        <f t="shared" ref="BZ10" si="141">MAX(BW10-BY10,0)</f>
        <v>0</v>
      </c>
      <c r="CA10" s="331" t="str">
        <f>IF(ISBLANK($I10), "Undefined", IF(BZ10&lt;0.5, "Complete",IF(SUMPRODUCT($N$41:BZ$41,$N10:BZ10)&lt;0.5, "To start", "Running")))</f>
        <v>Complete</v>
      </c>
      <c r="CB10" s="200">
        <v>0</v>
      </c>
      <c r="CC10" s="43">
        <f t="shared" ref="CC10" si="142">MAX(BZ10-CB10,0)</f>
        <v>0</v>
      </c>
      <c r="CD10" s="331" t="str">
        <f>IF(ISBLANK($I10), "Undefined", IF(CC10&lt;0.5, "Complete",IF(SUMPRODUCT($N$41:CC$41,$N10:CC10)&lt;0.5, "To start", "Running")))</f>
        <v>Complete</v>
      </c>
      <c r="CE10" s="200">
        <v>0</v>
      </c>
      <c r="CF10" s="43">
        <f t="shared" ref="CF10" si="143">MAX(CC10-CE10,0)</f>
        <v>0</v>
      </c>
      <c r="CG10" s="331" t="str">
        <f>IF(ISBLANK($I10), "Undefined", IF(CF10&lt;0.5, "Complete",IF(SUMPRODUCT($N$41:CF$41,$N10:CF10)&lt;0.5, "To start", "Running")))</f>
        <v>Complete</v>
      </c>
      <c r="CH10" s="200">
        <v>0</v>
      </c>
      <c r="CI10" s="43">
        <f t="shared" ref="CI10" si="144">MAX(CF10-CH10,0)</f>
        <v>0</v>
      </c>
      <c r="CJ10" s="331" t="str">
        <f>IF(ISBLANK($I10), "Undefined", IF(CI10&lt;0.5, "Complete",IF(SUMPRODUCT($N$41:CI$41,$N10:CI10)&lt;0.5, "To start", "Running")))</f>
        <v>Complete</v>
      </c>
      <c r="CK10" s="200">
        <v>0</v>
      </c>
      <c r="CL10" s="43">
        <f t="shared" ref="CL10" si="145">MAX(CI10-CK10,0)</f>
        <v>0</v>
      </c>
      <c r="CM10" s="331" t="str">
        <f>IF(ISBLANK($I10), "Undefined", IF(CL10&lt;0.5, "Complete",IF(SUMPRODUCT($N$41:CL$41,$N10:CL10)&lt;0.5, "To start", "Running")))</f>
        <v>Complete</v>
      </c>
      <c r="CN10" s="200">
        <v>0</v>
      </c>
      <c r="CO10" s="43">
        <f t="shared" ref="CO10" si="146">MAX(CL10-CN10,0)</f>
        <v>0</v>
      </c>
      <c r="CP10" s="331" t="str">
        <f>IF(ISBLANK($I10), "Undefined", IF(CO10&lt;0.5, "Complete",IF(SUMPRODUCT($N$41:CO$41,$N10:CO10)&lt;0.5, "To start", "Running")))</f>
        <v>Complete</v>
      </c>
      <c r="CQ10" s="200">
        <v>0</v>
      </c>
      <c r="CR10" s="43">
        <f t="shared" ref="CR10" si="147">MAX(CO10-CQ10,0)</f>
        <v>0</v>
      </c>
      <c r="CS10" s="331" t="str">
        <f>IF(ISBLANK($I10), "Undefined", IF(CR10&lt;0.5, "Complete",IF(SUMPRODUCT($N$41:CR$41,$N10:CR10)&lt;0.5, "To start", "Running")))</f>
        <v>Complete</v>
      </c>
      <c r="CT10" s="200">
        <v>0</v>
      </c>
      <c r="CU10" s="43">
        <f t="shared" ref="CU10" si="148">MAX(CR10-CT10,0)</f>
        <v>0</v>
      </c>
      <c r="CV10" s="331" t="str">
        <f>IF(ISBLANK($I10), "Undefined", IF(CU10&lt;0.5, "Complete",IF(SUMPRODUCT($N$41:CU$41,$N10:CU10)&lt;0.5, "To start", "Running")))</f>
        <v>Complete</v>
      </c>
      <c r="CW10" s="200">
        <v>0</v>
      </c>
      <c r="CX10" s="43">
        <f t="shared" ref="CX10" si="149">MAX(CU10-CW10,0)</f>
        <v>0</v>
      </c>
      <c r="CY10" s="331" t="str">
        <f>IF(ISBLANK($I10), "Undefined", IF(CX10&lt;0.5, "Complete",IF(SUMPRODUCT($N$41:CX$41,$N10:CX10)&lt;0.5, "To start", "Running")))</f>
        <v>Complete</v>
      </c>
      <c r="CZ10" s="200">
        <v>0</v>
      </c>
      <c r="DA10" s="43">
        <f t="shared" ref="DA10" si="150">MAX(CX10-CZ10,0)</f>
        <v>0</v>
      </c>
      <c r="DB10" s="331" t="str">
        <f>IF(ISBLANK($I10), "Undefined", IF(DA10&lt;0.5, "Complete",IF(SUMPRODUCT($N$41:DA$41,$N10:DA10)&lt;0.5, "To start", "Running")))</f>
        <v>Complete</v>
      </c>
      <c r="DC10" s="200">
        <v>0</v>
      </c>
      <c r="DD10" s="43">
        <f t="shared" ref="DD10" si="151">MAX(DA10-DC10,0)</f>
        <v>0</v>
      </c>
      <c r="DE10" s="331" t="str">
        <f>IF(ISBLANK($I10), "Undefined", IF(DD10&lt;0.5, "Complete",IF(SUMPRODUCT($N$41:DD$41,$N10:DD10)&lt;0.5, "To start", "Running")))</f>
        <v>Complete</v>
      </c>
      <c r="DF10" s="200">
        <v>0</v>
      </c>
      <c r="DG10" s="43">
        <f t="shared" ref="DG10" si="152">MAX(DD10-DF10,0)</f>
        <v>0</v>
      </c>
      <c r="DH10" s="331" t="str">
        <f>IF(ISBLANK($I10), "Undefined", IF(DG10&lt;0.5, "Complete",IF(SUMPRODUCT($N$41:DG$41,$N10:DG10)&lt;0.5, "To start", "Running")))</f>
        <v>Complete</v>
      </c>
      <c r="DI10" s="200">
        <v>0</v>
      </c>
      <c r="DJ10" s="43">
        <f t="shared" ref="DJ10" si="153">MAX(DG10-DI10,0)</f>
        <v>0</v>
      </c>
      <c r="DK10" s="331" t="str">
        <f>IF(ISBLANK($I10), "Undefined", IF(DJ10&lt;0.5, "Complete",IF(SUMPRODUCT($N$41:DJ$41,$N10:DJ10)&lt;0.5, "To start", "Running")))</f>
        <v>Complete</v>
      </c>
      <c r="DL10" s="200">
        <v>0</v>
      </c>
      <c r="DM10" s="43">
        <f t="shared" ref="DM10" si="154">MAX(DJ10-DL10,0)</f>
        <v>0</v>
      </c>
      <c r="DN10" s="331" t="str">
        <f>IF(ISBLANK($I10), "Undefined", IF(DM10&lt;0.5, "Complete",IF(SUMPRODUCT($N$41:DM$41,$N10:DM10)&lt;0.5, "To start", "Running")))</f>
        <v>Complete</v>
      </c>
      <c r="DO10" s="200">
        <v>0</v>
      </c>
      <c r="DP10" s="43">
        <f t="shared" ref="DP10" si="155">MAX(DM10-DO10,0)</f>
        <v>0</v>
      </c>
      <c r="DQ10" s="331" t="str">
        <f>IF(ISBLANK($I10), "Undefined", IF(DP10&lt;0.5, "Complete",IF(SUMPRODUCT($N$41:DP$41,$N10:DP10)&lt;0.5, "To start", "Running")))</f>
        <v>Complete</v>
      </c>
      <c r="DR10" s="200">
        <v>0</v>
      </c>
      <c r="DS10" s="43">
        <f t="shared" ref="DS10" si="156">MAX(DP10-DR10,0)</f>
        <v>0</v>
      </c>
      <c r="DT10" s="331" t="str">
        <f>IF(ISBLANK($I10), "Undefined", IF(DS10&lt;0.5, "Complete",IF(SUMPRODUCT($N$41:DS$41,$N10:DS10)&lt;0.5, "To start", "Running")))</f>
        <v>Complete</v>
      </c>
      <c r="DU10" s="200">
        <v>0</v>
      </c>
      <c r="DV10" s="43">
        <f t="shared" ref="DV10" si="157">MAX(DS10-DU10,0)</f>
        <v>0</v>
      </c>
      <c r="DW10" s="331" t="str">
        <f>IF(ISBLANK($I10), "Undefined", IF(DV10&lt;0.5, "Complete",IF(SUMPRODUCT($N$41:DV$41,$N10:DV10)&lt;0.5, "To start", "Running")))</f>
        <v>Complete</v>
      </c>
      <c r="DX10" s="200">
        <v>0</v>
      </c>
      <c r="DY10" s="43">
        <f t="shared" ref="DY10" si="158">MAX(DV10-DX10,0)</f>
        <v>0</v>
      </c>
      <c r="DZ10" s="331" t="str">
        <f>IF(ISBLANK($I10), "Undefined", IF(DY10&lt;0.5, "Complete",IF(SUMPRODUCT($N$41:DY$41,$N10:DY10)&lt;0.5, "To start", "Running")))</f>
        <v>Complete</v>
      </c>
      <c r="EA10" s="200">
        <v>0</v>
      </c>
      <c r="EB10" s="43">
        <f t="shared" ref="EB10" si="159">MAX(DY10-EA10,0)</f>
        <v>0</v>
      </c>
      <c r="EC10" s="331" t="str">
        <f>IF(ISBLANK($I10), "Undefined", IF(EB10&lt;0.5, "Complete",IF(SUMPRODUCT($N$41:EB$41,$N10:EB10)&lt;0.5, "To start", "Running")))</f>
        <v>Complete</v>
      </c>
      <c r="ED10" s="248"/>
      <c r="EE10" s="188">
        <f>SUMPRODUCT($L$41:DK$41,$L10:DK10)</f>
        <v>4</v>
      </c>
      <c r="EF10" s="196">
        <f t="shared" ref="EF10" si="160">EE10/8</f>
        <v>0.5</v>
      </c>
      <c r="EG10" s="188">
        <f ca="1">OFFSET($O10,0,(Capacity!$F$2-SprintStart)*3,1,1)</f>
        <v>0</v>
      </c>
      <c r="EH10" s="196">
        <f t="shared" ref="EH10" ca="1" si="161">EG10/8</f>
        <v>0</v>
      </c>
      <c r="EI10" s="188">
        <f t="shared" ref="EI10" ca="1" si="162">EE10+EG10</f>
        <v>4</v>
      </c>
      <c r="EJ10" s="196">
        <f t="shared" ref="EJ10" ca="1" si="163">EI10/8</f>
        <v>0.5</v>
      </c>
      <c r="EK10" s="198">
        <f t="shared" ref="EK10" ca="1" si="164">IFERROR((EI10/M10)-1,"")</f>
        <v>0</v>
      </c>
      <c r="EL10" s="189">
        <f t="shared" ref="EL10" ca="1" si="165">EI10-M10</f>
        <v>0</v>
      </c>
      <c r="EM10" s="196">
        <f t="shared" ref="EM10" ca="1" si="166">EL10/8</f>
        <v>0</v>
      </c>
    </row>
    <row r="11" spans="1:143" ht="17.100000000000001" customHeight="1" x14ac:dyDescent="0.2">
      <c r="A11" s="309" t="s">
        <v>40</v>
      </c>
      <c r="B11" s="309" t="s">
        <v>54</v>
      </c>
      <c r="C11" s="310"/>
      <c r="D11" s="106"/>
      <c r="E11" s="106"/>
      <c r="F11" s="107"/>
      <c r="G11" s="205"/>
      <c r="H11" s="311"/>
      <c r="I11" s="333" t="s">
        <v>241</v>
      </c>
      <c r="J11" s="186" t="s">
        <v>232</v>
      </c>
      <c r="K11" s="204" t="str">
        <f ca="1">IF(SprintStart&gt;Capacity!$F$2, "To start", INDEX(Burndown,ROW(K11)-ROW(K$6),MIN(Capacity!$F$2-SprintStart,29)*3+3))</f>
        <v>Complete</v>
      </c>
      <c r="L11" s="318"/>
      <c r="M11" s="192">
        <v>4</v>
      </c>
      <c r="N11" s="200">
        <v>0</v>
      </c>
      <c r="O11" s="49">
        <f t="shared" si="81"/>
        <v>4</v>
      </c>
      <c r="P11" s="331" t="str">
        <f>IF(ISBLANK(#REF!), "Undefined", IF(O11&lt;0.5, "Complete",IF(SUMPRODUCT($N$41:O$41,$N11:O11)&lt;0.5, "To start", "Running")))</f>
        <v>To start</v>
      </c>
      <c r="Q11" s="200">
        <v>0</v>
      </c>
      <c r="R11" s="43">
        <v>0</v>
      </c>
      <c r="S11" s="331" t="str">
        <f>IF(ISBLANK(#REF!), "Undefined", IF(R11&lt;0.5, "Complete",IF(SUMPRODUCT($N$41:R$41,$N11:R11)&lt;0.5, "To start", "Running")))</f>
        <v>Complete</v>
      </c>
      <c r="T11" s="200">
        <v>0</v>
      </c>
      <c r="U11" s="43">
        <f t="shared" si="82"/>
        <v>0</v>
      </c>
      <c r="V11" s="331" t="str">
        <f>IF(ISBLANK(#REF!), "Undefined", IF(U11&lt;0.5, "Complete",IF(SUMPRODUCT($N$41:U$41,$N11:U11)&lt;0.5, "To start", "Running")))</f>
        <v>Complete</v>
      </c>
      <c r="W11" s="200">
        <v>0</v>
      </c>
      <c r="X11" s="43">
        <f t="shared" si="83"/>
        <v>0</v>
      </c>
      <c r="Y11" s="331" t="str">
        <f>IF(ISBLANK(#REF!), "Undefined", IF(X11&lt;0.5, "Complete",IF(SUMPRODUCT($N$41:X$41,$N11:X11)&lt;0.5, "To start", "Running")))</f>
        <v>Complete</v>
      </c>
      <c r="Z11" s="200">
        <v>4</v>
      </c>
      <c r="AA11" s="43">
        <f t="shared" si="84"/>
        <v>0</v>
      </c>
      <c r="AB11" s="331" t="str">
        <f>IF(ISBLANK(#REF!), "Undefined", IF(AA11&lt;0.5, "Complete",IF(SUMPRODUCT($N$41:AA$41,$N11:AA11)&lt;0.5, "To start", "Running")))</f>
        <v>Complete</v>
      </c>
      <c r="AC11" s="200">
        <v>0</v>
      </c>
      <c r="AD11" s="43">
        <f t="shared" si="85"/>
        <v>0</v>
      </c>
      <c r="AE11" s="331" t="str">
        <f>IF(ISBLANK(#REF!), "Undefined", IF(AD11&lt;0.5, "Complete",IF(SUMPRODUCT($N$41:AD$41,$N11:AD11)&lt;0.5, "To start", "Running")))</f>
        <v>Complete</v>
      </c>
      <c r="AF11" s="200">
        <v>0</v>
      </c>
      <c r="AG11" s="43">
        <f t="shared" si="86"/>
        <v>0</v>
      </c>
      <c r="AH11" s="331" t="str">
        <f>IF(ISBLANK(#REF!), "Undefined", IF(AG11&lt;0.5, "Complete",IF(SUMPRODUCT($N$41:AG$41,$N11:AG11)&lt;0.5, "To start", "Running")))</f>
        <v>Complete</v>
      </c>
      <c r="AI11" s="200">
        <v>0</v>
      </c>
      <c r="AJ11" s="43">
        <f t="shared" si="87"/>
        <v>0</v>
      </c>
      <c r="AK11" s="331" t="str">
        <f>IF(ISBLANK(#REF!), "Undefined", IF(AJ11&lt;0.5, "Complete",IF(SUMPRODUCT($N$41:AJ$41,$N11:AJ11)&lt;0.5, "To start", "Running")))</f>
        <v>Complete</v>
      </c>
      <c r="AL11" s="200">
        <v>0</v>
      </c>
      <c r="AM11" s="43">
        <f t="shared" si="88"/>
        <v>0</v>
      </c>
      <c r="AN11" s="331" t="str">
        <f>IF(ISBLANK(#REF!), "Undefined", IF(AM11&lt;0.5, "Complete",IF(SUMPRODUCT($N$41:AM$41,$N11:AM11)&lt;0.5, "To start", "Running")))</f>
        <v>Complete</v>
      </c>
      <c r="AO11" s="200">
        <v>0</v>
      </c>
      <c r="AP11" s="43">
        <f t="shared" si="89"/>
        <v>0</v>
      </c>
      <c r="AQ11" s="331" t="str">
        <f>IF(ISBLANK(#REF!), "Undefined", IF(AP11&lt;0.5, "Complete",IF(SUMPRODUCT($N$41:AP$41,$N11:AP11)&lt;0.5, "To start", "Running")))</f>
        <v>Complete</v>
      </c>
      <c r="AR11" s="200">
        <v>0</v>
      </c>
      <c r="AS11" s="43">
        <f t="shared" si="90"/>
        <v>0</v>
      </c>
      <c r="AT11" s="331" t="str">
        <f>IF(ISBLANK(#REF!), "Undefined", IF(AS11&lt;0.5, "Complete",IF(SUMPRODUCT($N$41:AS$41,$N11:AS11)&lt;0.5, "To start", "Running")))</f>
        <v>Complete</v>
      </c>
      <c r="AU11" s="200">
        <v>0</v>
      </c>
      <c r="AV11" s="43">
        <f t="shared" si="91"/>
        <v>0</v>
      </c>
      <c r="AW11" s="331" t="str">
        <f>IF(ISBLANK(#REF!), "Undefined", IF(AV11&lt;0.5, "Complete",IF(SUMPRODUCT($N$41:AV$41,$N11:AV11)&lt;0.5, "To start", "Running")))</f>
        <v>Complete</v>
      </c>
      <c r="AX11" s="200">
        <v>0</v>
      </c>
      <c r="AY11" s="43">
        <f t="shared" si="92"/>
        <v>0</v>
      </c>
      <c r="AZ11" s="331" t="str">
        <f>IF(ISBLANK(#REF!), "Undefined", IF(AY11&lt;0.5, "Complete",IF(SUMPRODUCT($N$41:AY$41,$N11:AY11)&lt;0.5, "To start", "Running")))</f>
        <v>Complete</v>
      </c>
      <c r="BA11" s="200">
        <v>0</v>
      </c>
      <c r="BB11" s="43">
        <f t="shared" si="93"/>
        <v>0</v>
      </c>
      <c r="BC11" s="331" t="str">
        <f>IF(ISBLANK(#REF!), "Undefined", IF(BB11&lt;0.5, "Complete",IF(SUMPRODUCT($N$41:BB$41,$N11:BB11)&lt;0.5, "To start", "Running")))</f>
        <v>Complete</v>
      </c>
      <c r="BD11" s="200">
        <v>0</v>
      </c>
      <c r="BE11" s="43">
        <f t="shared" si="94"/>
        <v>0</v>
      </c>
      <c r="BF11" s="331" t="str">
        <f>IF(ISBLANK(#REF!), "Undefined", IF(BE11&lt;0.5, "Complete",IF(SUMPRODUCT($N$41:BE$41,$N11:BE11)&lt;0.5, "To start", "Running")))</f>
        <v>Complete</v>
      </c>
      <c r="BG11" s="200">
        <v>0</v>
      </c>
      <c r="BH11" s="43">
        <f t="shared" si="95"/>
        <v>0</v>
      </c>
      <c r="BI11" s="331" t="str">
        <f>IF(ISBLANK(#REF!), "Undefined", IF(BH11&lt;0.5, "Complete",IF(SUMPRODUCT($N$41:BH$41,$N11:BH11)&lt;0.5, "To start", "Running")))</f>
        <v>Complete</v>
      </c>
      <c r="BJ11" s="200">
        <v>0</v>
      </c>
      <c r="BK11" s="43">
        <f t="shared" si="96"/>
        <v>0</v>
      </c>
      <c r="BL11" s="331" t="str">
        <f>IF(ISBLANK(#REF!), "Undefined", IF(BK11&lt;0.5, "Complete",IF(SUMPRODUCT($N$41:BK$41,$N11:BK11)&lt;0.5, "To start", "Running")))</f>
        <v>Complete</v>
      </c>
      <c r="BM11" s="200">
        <v>0</v>
      </c>
      <c r="BN11" s="43">
        <f t="shared" si="97"/>
        <v>0</v>
      </c>
      <c r="BO11" s="331" t="str">
        <f>IF(ISBLANK(#REF!), "Undefined", IF(BN11&lt;0.5, "Complete",IF(SUMPRODUCT($N$41:BN$41,$N11:BN11)&lt;0.5, "To start", "Running")))</f>
        <v>Complete</v>
      </c>
      <c r="BP11" s="200">
        <v>0</v>
      </c>
      <c r="BQ11" s="43">
        <f t="shared" si="98"/>
        <v>0</v>
      </c>
      <c r="BR11" s="331" t="str">
        <f>IF(ISBLANK(#REF!), "Undefined", IF(BQ11&lt;0.5, "Complete",IF(SUMPRODUCT($N$41:BQ$41,$N11:BQ11)&lt;0.5, "To start", "Running")))</f>
        <v>Complete</v>
      </c>
      <c r="BS11" s="200">
        <v>0</v>
      </c>
      <c r="BT11" s="43">
        <f t="shared" si="99"/>
        <v>0</v>
      </c>
      <c r="BU11" s="331" t="str">
        <f>IF(ISBLANK(#REF!), "Undefined", IF(BT11&lt;0.5, "Complete",IF(SUMPRODUCT($N$41:BT$41,$N11:BT11)&lt;0.5, "To start", "Running")))</f>
        <v>Complete</v>
      </c>
      <c r="BV11" s="200">
        <v>0</v>
      </c>
      <c r="BW11" s="43">
        <f t="shared" si="100"/>
        <v>0</v>
      </c>
      <c r="BX11" s="331" t="str">
        <f>IF(ISBLANK(#REF!), "Undefined", IF(BW11&lt;0.5, "Complete",IF(SUMPRODUCT($N$41:BW$41,$N11:BW11)&lt;0.5, "To start", "Running")))</f>
        <v>Complete</v>
      </c>
      <c r="BY11" s="200">
        <v>0</v>
      </c>
      <c r="BZ11" s="43">
        <f t="shared" si="101"/>
        <v>0</v>
      </c>
      <c r="CA11" s="331" t="str">
        <f>IF(ISBLANK(#REF!), "Undefined", IF(BZ11&lt;0.5, "Complete",IF(SUMPRODUCT($N$41:BZ$41,$N11:BZ11)&lt;0.5, "To start", "Running")))</f>
        <v>Complete</v>
      </c>
      <c r="CB11" s="200">
        <v>0</v>
      </c>
      <c r="CC11" s="43">
        <f t="shared" si="102"/>
        <v>0</v>
      </c>
      <c r="CD11" s="331" t="str">
        <f>IF(ISBLANK(#REF!), "Undefined", IF(CC11&lt;0.5, "Complete",IF(SUMPRODUCT($N$41:CC$41,$N11:CC11)&lt;0.5, "To start", "Running")))</f>
        <v>Complete</v>
      </c>
      <c r="CE11" s="200">
        <v>0</v>
      </c>
      <c r="CF11" s="43">
        <f t="shared" si="103"/>
        <v>0</v>
      </c>
      <c r="CG11" s="331" t="str">
        <f>IF(ISBLANK(#REF!), "Undefined", IF(CF11&lt;0.5, "Complete",IF(SUMPRODUCT($N$41:CF$41,$N11:CF11)&lt;0.5, "To start", "Running")))</f>
        <v>Complete</v>
      </c>
      <c r="CH11" s="200">
        <v>0</v>
      </c>
      <c r="CI11" s="43">
        <f t="shared" si="104"/>
        <v>0</v>
      </c>
      <c r="CJ11" s="331" t="str">
        <f>IF(ISBLANK(#REF!), "Undefined", IF(CI11&lt;0.5, "Complete",IF(SUMPRODUCT($N$41:CI$41,$N11:CI11)&lt;0.5, "To start", "Running")))</f>
        <v>Complete</v>
      </c>
      <c r="CK11" s="200">
        <v>0</v>
      </c>
      <c r="CL11" s="43">
        <f t="shared" si="105"/>
        <v>0</v>
      </c>
      <c r="CM11" s="331" t="str">
        <f>IF(ISBLANK(#REF!), "Undefined", IF(CL11&lt;0.5, "Complete",IF(SUMPRODUCT($N$41:CL$41,$N11:CL11)&lt;0.5, "To start", "Running")))</f>
        <v>Complete</v>
      </c>
      <c r="CN11" s="200">
        <v>0</v>
      </c>
      <c r="CO11" s="43">
        <f t="shared" si="106"/>
        <v>0</v>
      </c>
      <c r="CP11" s="331" t="str">
        <f>IF(ISBLANK(#REF!), "Undefined", IF(CO11&lt;0.5, "Complete",IF(SUMPRODUCT($N$41:CO$41,$N11:CO11)&lt;0.5, "To start", "Running")))</f>
        <v>Complete</v>
      </c>
      <c r="CQ11" s="200">
        <v>0</v>
      </c>
      <c r="CR11" s="43">
        <f t="shared" si="107"/>
        <v>0</v>
      </c>
      <c r="CS11" s="331" t="str">
        <f>IF(ISBLANK(#REF!), "Undefined", IF(CR11&lt;0.5, "Complete",IF(SUMPRODUCT($N$41:CR$41,$N11:CR11)&lt;0.5, "To start", "Running")))</f>
        <v>Complete</v>
      </c>
      <c r="CT11" s="200">
        <v>0</v>
      </c>
      <c r="CU11" s="43">
        <f t="shared" si="108"/>
        <v>0</v>
      </c>
      <c r="CV11" s="331" t="str">
        <f>IF(ISBLANK(#REF!), "Undefined", IF(CU11&lt;0.5, "Complete",IF(SUMPRODUCT($N$41:CU$41,$N11:CU11)&lt;0.5, "To start", "Running")))</f>
        <v>Complete</v>
      </c>
      <c r="CW11" s="200">
        <v>0</v>
      </c>
      <c r="CX11" s="43">
        <f t="shared" si="109"/>
        <v>0</v>
      </c>
      <c r="CY11" s="331" t="str">
        <f>IF(ISBLANK(#REF!), "Undefined", IF(CX11&lt;0.5, "Complete",IF(SUMPRODUCT($N$41:CX$41,$N11:CX11)&lt;0.5, "To start", "Running")))</f>
        <v>Complete</v>
      </c>
      <c r="CZ11" s="200">
        <v>0</v>
      </c>
      <c r="DA11" s="43">
        <f t="shared" si="110"/>
        <v>0</v>
      </c>
      <c r="DB11" s="331" t="str">
        <f>IF(ISBLANK(#REF!), "Undefined", IF(DA11&lt;0.5, "Complete",IF(SUMPRODUCT($N$41:DA$41,$N11:DA11)&lt;0.5, "To start", "Running")))</f>
        <v>Complete</v>
      </c>
      <c r="DC11" s="200">
        <v>0</v>
      </c>
      <c r="DD11" s="43">
        <f t="shared" si="111"/>
        <v>0</v>
      </c>
      <c r="DE11" s="331" t="str">
        <f>IF(ISBLANK(#REF!), "Undefined", IF(DD11&lt;0.5, "Complete",IF(SUMPRODUCT($N$41:DD$41,$N11:DD11)&lt;0.5, "To start", "Running")))</f>
        <v>Complete</v>
      </c>
      <c r="DF11" s="200">
        <v>0</v>
      </c>
      <c r="DG11" s="43">
        <f t="shared" si="112"/>
        <v>0</v>
      </c>
      <c r="DH11" s="331" t="str">
        <f>IF(ISBLANK(#REF!), "Undefined", IF(DG11&lt;0.5, "Complete",IF(SUMPRODUCT($N$41:DG$41,$N11:DG11)&lt;0.5, "To start", "Running")))</f>
        <v>Complete</v>
      </c>
      <c r="DI11" s="200">
        <v>0</v>
      </c>
      <c r="DJ11" s="43">
        <f t="shared" si="113"/>
        <v>0</v>
      </c>
      <c r="DK11" s="331" t="str">
        <f>IF(ISBLANK(#REF!), "Undefined", IF(DJ11&lt;0.5, "Complete",IF(SUMPRODUCT($N$41:DJ$41,$N11:DJ11)&lt;0.5, "To start", "Running")))</f>
        <v>Complete</v>
      </c>
      <c r="DL11" s="200">
        <v>0</v>
      </c>
      <c r="DM11" s="43">
        <f t="shared" si="114"/>
        <v>0</v>
      </c>
      <c r="DN11" s="331" t="str">
        <f>IF(ISBLANK(#REF!), "Undefined", IF(DM11&lt;0.5, "Complete",IF(SUMPRODUCT($N$41:DM$41,$N11:DM11)&lt;0.5, "To start", "Running")))</f>
        <v>Complete</v>
      </c>
      <c r="DO11" s="200">
        <v>0</v>
      </c>
      <c r="DP11" s="43">
        <f t="shared" si="115"/>
        <v>0</v>
      </c>
      <c r="DQ11" s="331" t="str">
        <f>IF(ISBLANK(#REF!), "Undefined", IF(DP11&lt;0.5, "Complete",IF(SUMPRODUCT($N$41:DP$41,$N11:DP11)&lt;0.5, "To start", "Running")))</f>
        <v>Complete</v>
      </c>
      <c r="DR11" s="200">
        <v>0</v>
      </c>
      <c r="DS11" s="43">
        <f t="shared" si="116"/>
        <v>0</v>
      </c>
      <c r="DT11" s="331" t="str">
        <f>IF(ISBLANK(#REF!), "Undefined", IF(DS11&lt;0.5, "Complete",IF(SUMPRODUCT($N$41:DS$41,$N11:DS11)&lt;0.5, "To start", "Running")))</f>
        <v>Complete</v>
      </c>
      <c r="DU11" s="200">
        <v>0</v>
      </c>
      <c r="DV11" s="43">
        <f t="shared" si="117"/>
        <v>0</v>
      </c>
      <c r="DW11" s="331" t="str">
        <f>IF(ISBLANK(#REF!), "Undefined", IF(DV11&lt;0.5, "Complete",IF(SUMPRODUCT($N$41:DV$41,$N11:DV11)&lt;0.5, "To start", "Running")))</f>
        <v>Complete</v>
      </c>
      <c r="DX11" s="200">
        <v>0</v>
      </c>
      <c r="DY11" s="43">
        <f t="shared" si="118"/>
        <v>0</v>
      </c>
      <c r="DZ11" s="331" t="str">
        <f>IF(ISBLANK(#REF!), "Undefined", IF(DY11&lt;0.5, "Complete",IF(SUMPRODUCT($N$41:DY$41,$N11:DY11)&lt;0.5, "To start", "Running")))</f>
        <v>Complete</v>
      </c>
      <c r="EA11" s="200">
        <v>0</v>
      </c>
      <c r="EB11" s="43">
        <f t="shared" si="119"/>
        <v>0</v>
      </c>
      <c r="EC11" s="331" t="str">
        <f>IF(ISBLANK(#REF!), "Undefined", IF(EB11&lt;0.5, "Complete",IF(SUMPRODUCT($N$41:EB$41,$N11:EB11)&lt;0.5, "To start", "Running")))</f>
        <v>Complete</v>
      </c>
      <c r="ED11" s="248"/>
      <c r="EE11" s="188">
        <f>SUMPRODUCT($L$41:DK$41,$L11:DK11)</f>
        <v>4</v>
      </c>
      <c r="EF11" s="196">
        <f t="shared" si="77"/>
        <v>0.5</v>
      </c>
      <c r="EG11" s="188">
        <f ca="1">OFFSET($O11,0,(Capacity!$F$2-SprintStart)*3,1,1)</f>
        <v>0</v>
      </c>
      <c r="EH11" s="196">
        <f t="shared" ca="1" si="77"/>
        <v>0</v>
      </c>
      <c r="EI11" s="188">
        <f t="shared" ca="1" si="39"/>
        <v>4</v>
      </c>
      <c r="EJ11" s="196">
        <f t="shared" ca="1" si="120"/>
        <v>0.5</v>
      </c>
      <c r="EK11" s="198">
        <f t="shared" ca="1" si="78"/>
        <v>0</v>
      </c>
      <c r="EL11" s="189">
        <f t="shared" ca="1" si="79"/>
        <v>0</v>
      </c>
      <c r="EM11" s="196">
        <f t="shared" ca="1" si="80"/>
        <v>0</v>
      </c>
    </row>
    <row r="12" spans="1:143" x14ac:dyDescent="0.2">
      <c r="A12" s="309" t="s">
        <v>40</v>
      </c>
      <c r="B12" s="309" t="s">
        <v>54</v>
      </c>
      <c r="C12" s="310"/>
      <c r="D12" s="106"/>
      <c r="E12" s="106"/>
      <c r="F12" s="107"/>
      <c r="G12" s="205"/>
      <c r="H12" s="311"/>
      <c r="I12" s="56" t="s">
        <v>242</v>
      </c>
      <c r="J12" s="186" t="s">
        <v>232</v>
      </c>
      <c r="K12" s="204" t="str">
        <f ca="1">IF(SprintStart&gt;Capacity!$F$2, "To start", INDEX(Burndown,ROW(K12)-ROW(K$6),MIN(Capacity!$F$2-SprintStart,29)*3+3))</f>
        <v>Complete</v>
      </c>
      <c r="L12" s="318"/>
      <c r="M12" s="192">
        <v>4</v>
      </c>
      <c r="N12" s="200">
        <v>0</v>
      </c>
      <c r="O12" s="49">
        <f t="shared" si="81"/>
        <v>4</v>
      </c>
      <c r="P12" s="331" t="str">
        <f>IF(ISBLANK($I11), "Undefined", IF(O12&lt;0.5, "Complete",IF(SUMPRODUCT($N$41:O$41,$N12:O12)&lt;0.5, "To start", "Running")))</f>
        <v>To start</v>
      </c>
      <c r="Q12" s="200">
        <v>0</v>
      </c>
      <c r="R12" s="43">
        <f t="shared" ref="R12:R39" si="167">MAX(O12-Q12,0)</f>
        <v>4</v>
      </c>
      <c r="S12" s="331" t="str">
        <f>IF(ISBLANK($I11), "Undefined", IF(R12&lt;0.5, "Complete",IF(SUMPRODUCT($N$41:R$41,$N12:R12)&lt;0.5, "To start", "Running")))</f>
        <v>To start</v>
      </c>
      <c r="T12" s="200">
        <v>0</v>
      </c>
      <c r="U12" s="43">
        <f t="shared" si="82"/>
        <v>4</v>
      </c>
      <c r="V12" s="331" t="str">
        <f>IF(ISBLANK($I11), "Undefined", IF(U12&lt;0.5, "Complete",IF(SUMPRODUCT($N$41:U$41,$N12:U12)&lt;0.5, "To start", "Running")))</f>
        <v>To start</v>
      </c>
      <c r="W12" s="200">
        <v>0</v>
      </c>
      <c r="X12" s="43">
        <f t="shared" si="83"/>
        <v>4</v>
      </c>
      <c r="Y12" s="331" t="str">
        <f>IF(ISBLANK($I11), "Undefined", IF(X12&lt;0.5, "Complete",IF(SUMPRODUCT($N$41:X$41,$N12:X12)&lt;0.5, "To start", "Running")))</f>
        <v>To start</v>
      </c>
      <c r="Z12" s="200">
        <v>0</v>
      </c>
      <c r="AA12" s="43">
        <f t="shared" si="84"/>
        <v>4</v>
      </c>
      <c r="AB12" s="331" t="str">
        <f>IF(ISBLANK($I11), "Undefined", IF(AA12&lt;0.5, "Complete",IF(SUMPRODUCT($N$41:AA$41,$N12:AA12)&lt;0.5, "To start", "Running")))</f>
        <v>To start</v>
      </c>
      <c r="AC12" s="200">
        <v>4</v>
      </c>
      <c r="AD12" s="43">
        <v>0</v>
      </c>
      <c r="AE12" s="331" t="str">
        <f>IF(ISBLANK($I11), "Undefined", IF(AD12&lt;0.5, "Complete",IF(SUMPRODUCT($N$41:AD$41,$N12:AD12)&lt;0.5, "To start", "Running")))</f>
        <v>Complete</v>
      </c>
      <c r="AF12" s="200">
        <v>0</v>
      </c>
      <c r="AG12" s="43">
        <f t="shared" si="86"/>
        <v>0</v>
      </c>
      <c r="AH12" s="331" t="str">
        <f>IF(ISBLANK($I11), "Undefined", IF(AG12&lt;0.5, "Complete",IF(SUMPRODUCT($N$41:AG$41,$N12:AG12)&lt;0.5, "To start", "Running")))</f>
        <v>Complete</v>
      </c>
      <c r="AI12" s="200">
        <v>8</v>
      </c>
      <c r="AJ12" s="43">
        <f t="shared" si="87"/>
        <v>0</v>
      </c>
      <c r="AK12" s="331" t="str">
        <f>IF(ISBLANK($I11), "Undefined", IF(AJ12&lt;0.5, "Complete",IF(SUMPRODUCT($N$41:AJ$41,$N12:AJ12)&lt;0.5, "To start", "Running")))</f>
        <v>Complete</v>
      </c>
      <c r="AL12" s="200">
        <v>0</v>
      </c>
      <c r="AM12" s="43">
        <f t="shared" si="88"/>
        <v>0</v>
      </c>
      <c r="AN12" s="331" t="str">
        <f>IF(ISBLANK($I11), "Undefined", IF(AM12&lt;0.5, "Complete",IF(SUMPRODUCT($N$41:AM$41,$N12:AM12)&lt;0.5, "To start", "Running")))</f>
        <v>Complete</v>
      </c>
      <c r="AO12" s="200">
        <v>0</v>
      </c>
      <c r="AP12" s="43">
        <f t="shared" si="89"/>
        <v>0</v>
      </c>
      <c r="AQ12" s="331" t="str">
        <f>IF(ISBLANK($I11), "Undefined", IF(AP12&lt;0.5, "Complete",IF(SUMPRODUCT($N$41:AP$41,$N12:AP12)&lt;0.5, "To start", "Running")))</f>
        <v>Complete</v>
      </c>
      <c r="AR12" s="200">
        <v>0</v>
      </c>
      <c r="AS12" s="43">
        <f t="shared" si="90"/>
        <v>0</v>
      </c>
      <c r="AT12" s="331" t="str">
        <f>IF(ISBLANK($I11), "Undefined", IF(AS12&lt;0.5, "Complete",IF(SUMPRODUCT($N$41:AS$41,$N12:AS12)&lt;0.5, "To start", "Running")))</f>
        <v>Complete</v>
      </c>
      <c r="AU12" s="200">
        <v>0</v>
      </c>
      <c r="AV12" s="43">
        <f t="shared" si="91"/>
        <v>0</v>
      </c>
      <c r="AW12" s="331" t="str">
        <f>IF(ISBLANK($I11), "Undefined", IF(AV12&lt;0.5, "Complete",IF(SUMPRODUCT($N$41:AV$41,$N12:AV12)&lt;0.5, "To start", "Running")))</f>
        <v>Complete</v>
      </c>
      <c r="AX12" s="200">
        <v>0</v>
      </c>
      <c r="AY12" s="43">
        <f t="shared" si="92"/>
        <v>0</v>
      </c>
      <c r="AZ12" s="331" t="str">
        <f>IF(ISBLANK($I11), "Undefined", IF(AY12&lt;0.5, "Complete",IF(SUMPRODUCT($N$41:AY$41,$N12:AY12)&lt;0.5, "To start", "Running")))</f>
        <v>Complete</v>
      </c>
      <c r="BA12" s="200">
        <v>0</v>
      </c>
      <c r="BB12" s="43">
        <f t="shared" si="93"/>
        <v>0</v>
      </c>
      <c r="BC12" s="331" t="str">
        <f>IF(ISBLANK($I11), "Undefined", IF(BB12&lt;0.5, "Complete",IF(SUMPRODUCT($N$41:BB$41,$N12:BB12)&lt;0.5, "To start", "Running")))</f>
        <v>Complete</v>
      </c>
      <c r="BD12" s="200">
        <v>0</v>
      </c>
      <c r="BE12" s="43">
        <f t="shared" si="94"/>
        <v>0</v>
      </c>
      <c r="BF12" s="331" t="str">
        <f>IF(ISBLANK($I11), "Undefined", IF(BE12&lt;0.5, "Complete",IF(SUMPRODUCT($N$41:BE$41,$N12:BE12)&lt;0.5, "To start", "Running")))</f>
        <v>Complete</v>
      </c>
      <c r="BG12" s="200">
        <v>0</v>
      </c>
      <c r="BH12" s="43">
        <f t="shared" si="95"/>
        <v>0</v>
      </c>
      <c r="BI12" s="331" t="str">
        <f>IF(ISBLANK($I11), "Undefined", IF(BH12&lt;0.5, "Complete",IF(SUMPRODUCT($N$41:BH$41,$N12:BH12)&lt;0.5, "To start", "Running")))</f>
        <v>Complete</v>
      </c>
      <c r="BJ12" s="200">
        <v>0</v>
      </c>
      <c r="BK12" s="43">
        <f t="shared" si="96"/>
        <v>0</v>
      </c>
      <c r="BL12" s="331" t="str">
        <f>IF(ISBLANK($I11), "Undefined", IF(BK12&lt;0.5, "Complete",IF(SUMPRODUCT($N$41:BK$41,$N12:BK12)&lt;0.5, "To start", "Running")))</f>
        <v>Complete</v>
      </c>
      <c r="BM12" s="200">
        <v>0</v>
      </c>
      <c r="BN12" s="43">
        <f t="shared" si="97"/>
        <v>0</v>
      </c>
      <c r="BO12" s="331" t="str">
        <f>IF(ISBLANK($I11), "Undefined", IF(BN12&lt;0.5, "Complete",IF(SUMPRODUCT($N$41:BN$41,$N12:BN12)&lt;0.5, "To start", "Running")))</f>
        <v>Complete</v>
      </c>
      <c r="BP12" s="200">
        <v>0</v>
      </c>
      <c r="BQ12" s="43">
        <f t="shared" si="98"/>
        <v>0</v>
      </c>
      <c r="BR12" s="331" t="str">
        <f>IF(ISBLANK($I11), "Undefined", IF(BQ12&lt;0.5, "Complete",IF(SUMPRODUCT($N$41:BQ$41,$N12:BQ12)&lt;0.5, "To start", "Running")))</f>
        <v>Complete</v>
      </c>
      <c r="BS12" s="200">
        <v>0</v>
      </c>
      <c r="BT12" s="43">
        <f t="shared" si="99"/>
        <v>0</v>
      </c>
      <c r="BU12" s="331" t="str">
        <f>IF(ISBLANK($I11), "Undefined", IF(BT12&lt;0.5, "Complete",IF(SUMPRODUCT($N$41:BT$41,$N12:BT12)&lt;0.5, "To start", "Running")))</f>
        <v>Complete</v>
      </c>
      <c r="BV12" s="200">
        <v>0</v>
      </c>
      <c r="BW12" s="43">
        <f t="shared" si="100"/>
        <v>0</v>
      </c>
      <c r="BX12" s="331" t="str">
        <f>IF(ISBLANK($I11), "Undefined", IF(BW12&lt;0.5, "Complete",IF(SUMPRODUCT($N$41:BW$41,$N12:BW12)&lt;0.5, "To start", "Running")))</f>
        <v>Complete</v>
      </c>
      <c r="BY12" s="200">
        <v>0</v>
      </c>
      <c r="BZ12" s="43">
        <f t="shared" si="101"/>
        <v>0</v>
      </c>
      <c r="CA12" s="331" t="str">
        <f>IF(ISBLANK($I11), "Undefined", IF(BZ12&lt;0.5, "Complete",IF(SUMPRODUCT($N$41:BZ$41,$N12:BZ12)&lt;0.5, "To start", "Running")))</f>
        <v>Complete</v>
      </c>
      <c r="CB12" s="200">
        <v>0</v>
      </c>
      <c r="CC12" s="43">
        <f t="shared" si="102"/>
        <v>0</v>
      </c>
      <c r="CD12" s="331" t="str">
        <f>IF(ISBLANK($I11), "Undefined", IF(CC12&lt;0.5, "Complete",IF(SUMPRODUCT($N$41:CC$41,$N12:CC12)&lt;0.5, "To start", "Running")))</f>
        <v>Complete</v>
      </c>
      <c r="CE12" s="200">
        <v>0</v>
      </c>
      <c r="CF12" s="43">
        <f t="shared" si="103"/>
        <v>0</v>
      </c>
      <c r="CG12" s="331" t="str">
        <f>IF(ISBLANK($I11), "Undefined", IF(CF12&lt;0.5, "Complete",IF(SUMPRODUCT($N$41:CF$41,$N12:CF12)&lt;0.5, "To start", "Running")))</f>
        <v>Complete</v>
      </c>
      <c r="CH12" s="200">
        <v>0</v>
      </c>
      <c r="CI12" s="43">
        <f t="shared" si="104"/>
        <v>0</v>
      </c>
      <c r="CJ12" s="331" t="str">
        <f>IF(ISBLANK($I11), "Undefined", IF(CI12&lt;0.5, "Complete",IF(SUMPRODUCT($N$41:CI$41,$N12:CI12)&lt;0.5, "To start", "Running")))</f>
        <v>Complete</v>
      </c>
      <c r="CK12" s="200">
        <v>0</v>
      </c>
      <c r="CL12" s="43">
        <f t="shared" si="105"/>
        <v>0</v>
      </c>
      <c r="CM12" s="331" t="str">
        <f>IF(ISBLANK($I11), "Undefined", IF(CL12&lt;0.5, "Complete",IF(SUMPRODUCT($N$41:CL$41,$N12:CL12)&lt;0.5, "To start", "Running")))</f>
        <v>Complete</v>
      </c>
      <c r="CN12" s="200">
        <v>0</v>
      </c>
      <c r="CO12" s="43">
        <f t="shared" si="106"/>
        <v>0</v>
      </c>
      <c r="CP12" s="331" t="str">
        <f>IF(ISBLANK($I11), "Undefined", IF(CO12&lt;0.5, "Complete",IF(SUMPRODUCT($N$41:CO$41,$N12:CO12)&lt;0.5, "To start", "Running")))</f>
        <v>Complete</v>
      </c>
      <c r="CQ12" s="200">
        <v>0</v>
      </c>
      <c r="CR12" s="43">
        <f t="shared" si="107"/>
        <v>0</v>
      </c>
      <c r="CS12" s="331" t="str">
        <f>IF(ISBLANK($I11), "Undefined", IF(CR12&lt;0.5, "Complete",IF(SUMPRODUCT($N$41:CR$41,$N12:CR12)&lt;0.5, "To start", "Running")))</f>
        <v>Complete</v>
      </c>
      <c r="CT12" s="200">
        <v>0</v>
      </c>
      <c r="CU12" s="43">
        <f t="shared" si="108"/>
        <v>0</v>
      </c>
      <c r="CV12" s="331" t="str">
        <f>IF(ISBLANK($I11), "Undefined", IF(CU12&lt;0.5, "Complete",IF(SUMPRODUCT($N$41:CU$41,$N12:CU12)&lt;0.5, "To start", "Running")))</f>
        <v>Complete</v>
      </c>
      <c r="CW12" s="200">
        <v>0</v>
      </c>
      <c r="CX12" s="43">
        <f t="shared" si="109"/>
        <v>0</v>
      </c>
      <c r="CY12" s="331" t="str">
        <f>IF(ISBLANK($I11), "Undefined", IF(CX12&lt;0.5, "Complete",IF(SUMPRODUCT($N$41:CX$41,$N12:CX12)&lt;0.5, "To start", "Running")))</f>
        <v>Complete</v>
      </c>
      <c r="CZ12" s="200">
        <v>0</v>
      </c>
      <c r="DA12" s="43">
        <f t="shared" si="110"/>
        <v>0</v>
      </c>
      <c r="DB12" s="331" t="str">
        <f>IF(ISBLANK($I11), "Undefined", IF(DA12&lt;0.5, "Complete",IF(SUMPRODUCT($N$41:DA$41,$N12:DA12)&lt;0.5, "To start", "Running")))</f>
        <v>Complete</v>
      </c>
      <c r="DC12" s="200">
        <v>0</v>
      </c>
      <c r="DD12" s="43">
        <f t="shared" si="111"/>
        <v>0</v>
      </c>
      <c r="DE12" s="331" t="str">
        <f>IF(ISBLANK($I11), "Undefined", IF(DD12&lt;0.5, "Complete",IF(SUMPRODUCT($N$41:DD$41,$N12:DD12)&lt;0.5, "To start", "Running")))</f>
        <v>Complete</v>
      </c>
      <c r="DF12" s="200">
        <v>0</v>
      </c>
      <c r="DG12" s="43">
        <f t="shared" si="112"/>
        <v>0</v>
      </c>
      <c r="DH12" s="331" t="str">
        <f>IF(ISBLANK($I11), "Undefined", IF(DG12&lt;0.5, "Complete",IF(SUMPRODUCT($N$41:DG$41,$N12:DG12)&lt;0.5, "To start", "Running")))</f>
        <v>Complete</v>
      </c>
      <c r="DI12" s="200">
        <v>0</v>
      </c>
      <c r="DJ12" s="43">
        <f t="shared" si="113"/>
        <v>0</v>
      </c>
      <c r="DK12" s="331" t="str">
        <f>IF(ISBLANK($I11), "Undefined", IF(DJ12&lt;0.5, "Complete",IF(SUMPRODUCT($N$41:DJ$41,$N12:DJ12)&lt;0.5, "To start", "Running")))</f>
        <v>Complete</v>
      </c>
      <c r="DL12" s="200">
        <v>0</v>
      </c>
      <c r="DM12" s="43">
        <f t="shared" si="114"/>
        <v>0</v>
      </c>
      <c r="DN12" s="331" t="str">
        <f>IF(ISBLANK($I11), "Undefined", IF(DM12&lt;0.5, "Complete",IF(SUMPRODUCT($N$41:DM$41,$N12:DM12)&lt;0.5, "To start", "Running")))</f>
        <v>Complete</v>
      </c>
      <c r="DO12" s="200">
        <v>0</v>
      </c>
      <c r="DP12" s="43">
        <f t="shared" si="115"/>
        <v>0</v>
      </c>
      <c r="DQ12" s="331" t="str">
        <f>IF(ISBLANK($I11), "Undefined", IF(DP12&lt;0.5, "Complete",IF(SUMPRODUCT($N$41:DP$41,$N12:DP12)&lt;0.5, "To start", "Running")))</f>
        <v>Complete</v>
      </c>
      <c r="DR12" s="200">
        <v>0</v>
      </c>
      <c r="DS12" s="43">
        <f t="shared" si="116"/>
        <v>0</v>
      </c>
      <c r="DT12" s="331" t="str">
        <f>IF(ISBLANK($I11), "Undefined", IF(DS12&lt;0.5, "Complete",IF(SUMPRODUCT($N$41:DS$41,$N12:DS12)&lt;0.5, "To start", "Running")))</f>
        <v>Complete</v>
      </c>
      <c r="DU12" s="200">
        <v>0</v>
      </c>
      <c r="DV12" s="43">
        <f t="shared" si="117"/>
        <v>0</v>
      </c>
      <c r="DW12" s="331" t="str">
        <f>IF(ISBLANK($I11), "Undefined", IF(DV12&lt;0.5, "Complete",IF(SUMPRODUCT($N$41:DV$41,$N12:DV12)&lt;0.5, "To start", "Running")))</f>
        <v>Complete</v>
      </c>
      <c r="DX12" s="200">
        <v>0</v>
      </c>
      <c r="DY12" s="43">
        <f t="shared" si="118"/>
        <v>0</v>
      </c>
      <c r="DZ12" s="331" t="str">
        <f>IF(ISBLANK($I11), "Undefined", IF(DY12&lt;0.5, "Complete",IF(SUMPRODUCT($N$41:DY$41,$N12:DY12)&lt;0.5, "To start", "Running")))</f>
        <v>Complete</v>
      </c>
      <c r="EA12" s="200">
        <v>0</v>
      </c>
      <c r="EB12" s="43">
        <f t="shared" si="119"/>
        <v>0</v>
      </c>
      <c r="EC12" s="331" t="str">
        <f>IF(ISBLANK($I11), "Undefined", IF(EB12&lt;0.5, "Complete",IF(SUMPRODUCT($N$41:EB$41,$N12:EB12)&lt;0.5, "To start", "Running")))</f>
        <v>Complete</v>
      </c>
      <c r="ED12" s="248"/>
      <c r="EE12" s="188">
        <f>SUMPRODUCT($L$41:DK$41,$L12:DK12)</f>
        <v>12</v>
      </c>
      <c r="EF12" s="196">
        <f t="shared" si="77"/>
        <v>1.5</v>
      </c>
      <c r="EG12" s="188">
        <f ca="1">OFFSET($O12,0,(Capacity!$F$2-SprintStart)*3,1,1)</f>
        <v>0</v>
      </c>
      <c r="EH12" s="196">
        <f t="shared" ca="1" si="77"/>
        <v>0</v>
      </c>
      <c r="EI12" s="188">
        <f t="shared" ca="1" si="39"/>
        <v>12</v>
      </c>
      <c r="EJ12" s="196">
        <f t="shared" ca="1" si="120"/>
        <v>1.5</v>
      </c>
      <c r="EK12" s="198">
        <f t="shared" ca="1" si="78"/>
        <v>2</v>
      </c>
      <c r="EL12" s="189">
        <f t="shared" ca="1" si="79"/>
        <v>8</v>
      </c>
      <c r="EM12" s="196">
        <f t="shared" ca="1" si="80"/>
        <v>1</v>
      </c>
    </row>
    <row r="13" spans="1:143" x14ac:dyDescent="0.2">
      <c r="A13" s="309" t="s">
        <v>40</v>
      </c>
      <c r="B13" s="309" t="s">
        <v>55</v>
      </c>
      <c r="C13" s="310"/>
      <c r="D13" s="106"/>
      <c r="E13" s="106"/>
      <c r="F13" s="107"/>
      <c r="G13" s="205"/>
      <c r="H13" s="311"/>
      <c r="I13" s="312" t="s">
        <v>243</v>
      </c>
      <c r="J13" s="186" t="s">
        <v>232</v>
      </c>
      <c r="K13" s="204" t="str">
        <f ca="1">IF(SprintStart&gt;Capacity!$F$2, "To start", INDEX(Burndown,ROW(K13)-ROW(K$6),MIN(Capacity!$F$2-SprintStart,29)*3+3))</f>
        <v>Complete</v>
      </c>
      <c r="L13" s="318"/>
      <c r="M13" s="192">
        <v>4</v>
      </c>
      <c r="N13" s="200">
        <v>0</v>
      </c>
      <c r="O13" s="49">
        <v>0</v>
      </c>
      <c r="P13" s="331" t="str">
        <f>IF(ISBLANK($I13), "Undefined", IF(O13&lt;0.5, "Complete",IF(SUMPRODUCT($N$41:O$41,$N13:O13)&lt;0.5, "To start", "Running")))</f>
        <v>Complete</v>
      </c>
      <c r="Q13" s="200">
        <v>0</v>
      </c>
      <c r="R13" s="43">
        <v>0</v>
      </c>
      <c r="S13" s="331" t="str">
        <f>IF(ISBLANK($I13), "Undefined", IF(R13&lt;0.5, "Complete",IF(SUMPRODUCT($N$41:R$41,$N13:R13)&lt;0.5, "To start", "Running")))</f>
        <v>Complete</v>
      </c>
      <c r="T13" s="200">
        <v>8</v>
      </c>
      <c r="U13" s="43">
        <f t="shared" si="82"/>
        <v>0</v>
      </c>
      <c r="V13" s="331" t="str">
        <f>IF(ISBLANK($I13), "Undefined", IF(U13&lt;0.5, "Complete",IF(SUMPRODUCT($N$41:U$41,$N13:U13)&lt;0.5, "To start", "Running")))</f>
        <v>Complete</v>
      </c>
      <c r="W13" s="200">
        <v>0</v>
      </c>
      <c r="X13" s="43">
        <f t="shared" si="83"/>
        <v>0</v>
      </c>
      <c r="Y13" s="331" t="str">
        <f>IF(ISBLANK($I13), "Undefined", IF(X13&lt;0.5, "Complete",IF(SUMPRODUCT($N$41:X$41,$N13:X13)&lt;0.5, "To start", "Running")))</f>
        <v>Complete</v>
      </c>
      <c r="Z13" s="200">
        <v>0</v>
      </c>
      <c r="AA13" s="43">
        <f t="shared" si="84"/>
        <v>0</v>
      </c>
      <c r="AB13" s="331" t="str">
        <f>IF(ISBLANK($I13), "Undefined", IF(AA13&lt;0.5, "Complete",IF(SUMPRODUCT($N$41:AA$41,$N13:AA13)&lt;0.5, "To start", "Running")))</f>
        <v>Complete</v>
      </c>
      <c r="AC13" s="200">
        <v>0</v>
      </c>
      <c r="AD13" s="43">
        <f t="shared" si="85"/>
        <v>0</v>
      </c>
      <c r="AE13" s="331" t="str">
        <f>IF(ISBLANK($I13), "Undefined", IF(AD13&lt;0.5, "Complete",IF(SUMPRODUCT($N$41:AD$41,$N13:AD13)&lt;0.5, "To start", "Running")))</f>
        <v>Complete</v>
      </c>
      <c r="AF13" s="200">
        <v>4</v>
      </c>
      <c r="AG13" s="43">
        <f t="shared" si="86"/>
        <v>0</v>
      </c>
      <c r="AH13" s="331" t="str">
        <f>IF(ISBLANK($I13), "Undefined", IF(AG13&lt;0.5, "Complete",IF(SUMPRODUCT($N$41:AG$41,$N13:AG13)&lt;0.5, "To start", "Running")))</f>
        <v>Complete</v>
      </c>
      <c r="AI13" s="200">
        <v>0</v>
      </c>
      <c r="AJ13" s="43">
        <f t="shared" si="87"/>
        <v>0</v>
      </c>
      <c r="AK13" s="331" t="str">
        <f>IF(ISBLANK($I13), "Undefined", IF(AJ13&lt;0.5, "Complete",IF(SUMPRODUCT($N$41:AJ$41,$N13:AJ13)&lt;0.5, "To start", "Running")))</f>
        <v>Complete</v>
      </c>
      <c r="AL13" s="200">
        <v>0</v>
      </c>
      <c r="AM13" s="43">
        <f t="shared" si="88"/>
        <v>0</v>
      </c>
      <c r="AN13" s="331" t="str">
        <f>IF(ISBLANK($I13), "Undefined", IF(AM13&lt;0.5, "Complete",IF(SUMPRODUCT($N$41:AM$41,$N13:AM13)&lt;0.5, "To start", "Running")))</f>
        <v>Complete</v>
      </c>
      <c r="AO13" s="200">
        <v>0</v>
      </c>
      <c r="AP13" s="43">
        <f t="shared" si="89"/>
        <v>0</v>
      </c>
      <c r="AQ13" s="331" t="str">
        <f>IF(ISBLANK($I13), "Undefined", IF(AP13&lt;0.5, "Complete",IF(SUMPRODUCT($N$41:AP$41,$N13:AP13)&lt;0.5, "To start", "Running")))</f>
        <v>Complete</v>
      </c>
      <c r="AR13" s="200">
        <v>0</v>
      </c>
      <c r="AS13" s="43">
        <f t="shared" si="90"/>
        <v>0</v>
      </c>
      <c r="AT13" s="331" t="str">
        <f>IF(ISBLANK($I13), "Undefined", IF(AS13&lt;0.5, "Complete",IF(SUMPRODUCT($N$41:AS$41,$N13:AS13)&lt;0.5, "To start", "Running")))</f>
        <v>Complete</v>
      </c>
      <c r="AU13" s="200">
        <v>0</v>
      </c>
      <c r="AV13" s="43">
        <f t="shared" si="91"/>
        <v>0</v>
      </c>
      <c r="AW13" s="331" t="str">
        <f>IF(ISBLANK($I13), "Undefined", IF(AV13&lt;0.5, "Complete",IF(SUMPRODUCT($N$41:AV$41,$N13:AV13)&lt;0.5, "To start", "Running")))</f>
        <v>Complete</v>
      </c>
      <c r="AX13" s="200">
        <v>0</v>
      </c>
      <c r="AY13" s="43">
        <f t="shared" si="92"/>
        <v>0</v>
      </c>
      <c r="AZ13" s="331" t="str">
        <f>IF(ISBLANK($I13), "Undefined", IF(AY13&lt;0.5, "Complete",IF(SUMPRODUCT($N$41:AY$41,$N13:AY13)&lt;0.5, "To start", "Running")))</f>
        <v>Complete</v>
      </c>
      <c r="BA13" s="200">
        <v>0</v>
      </c>
      <c r="BB13" s="43">
        <f t="shared" si="93"/>
        <v>0</v>
      </c>
      <c r="BC13" s="331" t="str">
        <f>IF(ISBLANK($I13), "Undefined", IF(BB13&lt;0.5, "Complete",IF(SUMPRODUCT($N$41:BB$41,$N13:BB13)&lt;0.5, "To start", "Running")))</f>
        <v>Complete</v>
      </c>
      <c r="BD13" s="200">
        <v>0</v>
      </c>
      <c r="BE13" s="43">
        <f t="shared" si="94"/>
        <v>0</v>
      </c>
      <c r="BF13" s="331" t="str">
        <f>IF(ISBLANK($I13), "Undefined", IF(BE13&lt;0.5, "Complete",IF(SUMPRODUCT($N$41:BE$41,$N13:BE13)&lt;0.5, "To start", "Running")))</f>
        <v>Complete</v>
      </c>
      <c r="BG13" s="200">
        <v>0</v>
      </c>
      <c r="BH13" s="43">
        <f t="shared" si="95"/>
        <v>0</v>
      </c>
      <c r="BI13" s="331" t="str">
        <f>IF(ISBLANK($I13), "Undefined", IF(BH13&lt;0.5, "Complete",IF(SUMPRODUCT($N$41:BH$41,$N13:BH13)&lt;0.5, "To start", "Running")))</f>
        <v>Complete</v>
      </c>
      <c r="BJ13" s="200">
        <v>0</v>
      </c>
      <c r="BK13" s="43">
        <f t="shared" si="96"/>
        <v>0</v>
      </c>
      <c r="BL13" s="331" t="str">
        <f>IF(ISBLANK($I13), "Undefined", IF(BK13&lt;0.5, "Complete",IF(SUMPRODUCT($N$41:BK$41,$N13:BK13)&lt;0.5, "To start", "Running")))</f>
        <v>Complete</v>
      </c>
      <c r="BM13" s="200">
        <v>0</v>
      </c>
      <c r="BN13" s="43">
        <f t="shared" si="97"/>
        <v>0</v>
      </c>
      <c r="BO13" s="331" t="str">
        <f>IF(ISBLANK($I13), "Undefined", IF(BN13&lt;0.5, "Complete",IF(SUMPRODUCT($N$41:BN$41,$N13:BN13)&lt;0.5, "To start", "Running")))</f>
        <v>Complete</v>
      </c>
      <c r="BP13" s="200">
        <v>0</v>
      </c>
      <c r="BQ13" s="43">
        <f t="shared" si="98"/>
        <v>0</v>
      </c>
      <c r="BR13" s="331" t="str">
        <f>IF(ISBLANK($I13), "Undefined", IF(BQ13&lt;0.5, "Complete",IF(SUMPRODUCT($N$41:BQ$41,$N13:BQ13)&lt;0.5, "To start", "Running")))</f>
        <v>Complete</v>
      </c>
      <c r="BS13" s="200">
        <v>0</v>
      </c>
      <c r="BT13" s="43">
        <f t="shared" si="99"/>
        <v>0</v>
      </c>
      <c r="BU13" s="331" t="str">
        <f>IF(ISBLANK($I13), "Undefined", IF(BT13&lt;0.5, "Complete",IF(SUMPRODUCT($N$41:BT$41,$N13:BT13)&lt;0.5, "To start", "Running")))</f>
        <v>Complete</v>
      </c>
      <c r="BV13" s="200">
        <v>0</v>
      </c>
      <c r="BW13" s="43">
        <f t="shared" si="100"/>
        <v>0</v>
      </c>
      <c r="BX13" s="331" t="str">
        <f>IF(ISBLANK($I13), "Undefined", IF(BW13&lt;0.5, "Complete",IF(SUMPRODUCT($N$41:BW$41,$N13:BW13)&lt;0.5, "To start", "Running")))</f>
        <v>Complete</v>
      </c>
      <c r="BY13" s="200">
        <v>0</v>
      </c>
      <c r="BZ13" s="43">
        <f t="shared" si="101"/>
        <v>0</v>
      </c>
      <c r="CA13" s="331" t="str">
        <f>IF(ISBLANK($I13), "Undefined", IF(BZ13&lt;0.5, "Complete",IF(SUMPRODUCT($N$41:BZ$41,$N13:BZ13)&lt;0.5, "To start", "Running")))</f>
        <v>Complete</v>
      </c>
      <c r="CB13" s="200">
        <v>0</v>
      </c>
      <c r="CC13" s="43">
        <f t="shared" si="102"/>
        <v>0</v>
      </c>
      <c r="CD13" s="331" t="str">
        <f>IF(ISBLANK($I13), "Undefined", IF(CC13&lt;0.5, "Complete",IF(SUMPRODUCT($N$41:CC$41,$N13:CC13)&lt;0.5, "To start", "Running")))</f>
        <v>Complete</v>
      </c>
      <c r="CE13" s="200">
        <v>0</v>
      </c>
      <c r="CF13" s="43">
        <f t="shared" si="103"/>
        <v>0</v>
      </c>
      <c r="CG13" s="331" t="str">
        <f>IF(ISBLANK($I13), "Undefined", IF(CF13&lt;0.5, "Complete",IF(SUMPRODUCT($N$41:CF$41,$N13:CF13)&lt;0.5, "To start", "Running")))</f>
        <v>Complete</v>
      </c>
      <c r="CH13" s="200">
        <v>0</v>
      </c>
      <c r="CI13" s="43">
        <f t="shared" si="104"/>
        <v>0</v>
      </c>
      <c r="CJ13" s="331" t="str">
        <f>IF(ISBLANK($I13), "Undefined", IF(CI13&lt;0.5, "Complete",IF(SUMPRODUCT($N$41:CI$41,$N13:CI13)&lt;0.5, "To start", "Running")))</f>
        <v>Complete</v>
      </c>
      <c r="CK13" s="200">
        <v>0</v>
      </c>
      <c r="CL13" s="43">
        <f t="shared" si="105"/>
        <v>0</v>
      </c>
      <c r="CM13" s="331" t="str">
        <f>IF(ISBLANK($I13), "Undefined", IF(CL13&lt;0.5, "Complete",IF(SUMPRODUCT($N$41:CL$41,$N13:CL13)&lt;0.5, "To start", "Running")))</f>
        <v>Complete</v>
      </c>
      <c r="CN13" s="200">
        <v>0</v>
      </c>
      <c r="CO13" s="43">
        <f t="shared" si="106"/>
        <v>0</v>
      </c>
      <c r="CP13" s="331" t="str">
        <f>IF(ISBLANK($I13), "Undefined", IF(CO13&lt;0.5, "Complete",IF(SUMPRODUCT($N$41:CO$41,$N13:CO13)&lt;0.5, "To start", "Running")))</f>
        <v>Complete</v>
      </c>
      <c r="CQ13" s="200">
        <v>0</v>
      </c>
      <c r="CR13" s="43">
        <f t="shared" si="107"/>
        <v>0</v>
      </c>
      <c r="CS13" s="331" t="str">
        <f>IF(ISBLANK($I13), "Undefined", IF(CR13&lt;0.5, "Complete",IF(SUMPRODUCT($N$41:CR$41,$N13:CR13)&lt;0.5, "To start", "Running")))</f>
        <v>Complete</v>
      </c>
      <c r="CT13" s="200">
        <v>0</v>
      </c>
      <c r="CU13" s="43">
        <f t="shared" si="108"/>
        <v>0</v>
      </c>
      <c r="CV13" s="331" t="str">
        <f>IF(ISBLANK($I13), "Undefined", IF(CU13&lt;0.5, "Complete",IF(SUMPRODUCT($N$41:CU$41,$N13:CU13)&lt;0.5, "To start", "Running")))</f>
        <v>Complete</v>
      </c>
      <c r="CW13" s="200">
        <v>0</v>
      </c>
      <c r="CX13" s="43">
        <f t="shared" si="109"/>
        <v>0</v>
      </c>
      <c r="CY13" s="331" t="str">
        <f>IF(ISBLANK($I13), "Undefined", IF(CX13&lt;0.5, "Complete",IF(SUMPRODUCT($N$41:CX$41,$N13:CX13)&lt;0.5, "To start", "Running")))</f>
        <v>Complete</v>
      </c>
      <c r="CZ13" s="200">
        <v>0</v>
      </c>
      <c r="DA13" s="43">
        <f t="shared" si="110"/>
        <v>0</v>
      </c>
      <c r="DB13" s="331" t="str">
        <f>IF(ISBLANK($I13), "Undefined", IF(DA13&lt;0.5, "Complete",IF(SUMPRODUCT($N$41:DA$41,$N13:DA13)&lt;0.5, "To start", "Running")))</f>
        <v>Complete</v>
      </c>
      <c r="DC13" s="200">
        <v>0</v>
      </c>
      <c r="DD13" s="43">
        <f t="shared" si="111"/>
        <v>0</v>
      </c>
      <c r="DE13" s="331" t="str">
        <f>IF(ISBLANK($I13), "Undefined", IF(DD13&lt;0.5, "Complete",IF(SUMPRODUCT($N$41:DD$41,$N13:DD13)&lt;0.5, "To start", "Running")))</f>
        <v>Complete</v>
      </c>
      <c r="DF13" s="200">
        <v>0</v>
      </c>
      <c r="DG13" s="43">
        <f t="shared" si="112"/>
        <v>0</v>
      </c>
      <c r="DH13" s="331" t="str">
        <f>IF(ISBLANK($I13), "Undefined", IF(DG13&lt;0.5, "Complete",IF(SUMPRODUCT($N$41:DG$41,$N13:DG13)&lt;0.5, "To start", "Running")))</f>
        <v>Complete</v>
      </c>
      <c r="DI13" s="200">
        <v>0</v>
      </c>
      <c r="DJ13" s="43">
        <f t="shared" si="113"/>
        <v>0</v>
      </c>
      <c r="DK13" s="331" t="str">
        <f>IF(ISBLANK($I13), "Undefined", IF(DJ13&lt;0.5, "Complete",IF(SUMPRODUCT($N$41:DJ$41,$N13:DJ13)&lt;0.5, "To start", "Running")))</f>
        <v>Complete</v>
      </c>
      <c r="DL13" s="200">
        <v>0</v>
      </c>
      <c r="DM13" s="43">
        <f t="shared" si="114"/>
        <v>0</v>
      </c>
      <c r="DN13" s="331" t="str">
        <f>IF(ISBLANK($I13), "Undefined", IF(DM13&lt;0.5, "Complete",IF(SUMPRODUCT($N$41:DM$41,$N13:DM13)&lt;0.5, "To start", "Running")))</f>
        <v>Complete</v>
      </c>
      <c r="DO13" s="200">
        <v>0</v>
      </c>
      <c r="DP13" s="43">
        <f t="shared" si="115"/>
        <v>0</v>
      </c>
      <c r="DQ13" s="331" t="str">
        <f>IF(ISBLANK($I13), "Undefined", IF(DP13&lt;0.5, "Complete",IF(SUMPRODUCT($N$41:DP$41,$N13:DP13)&lt;0.5, "To start", "Running")))</f>
        <v>Complete</v>
      </c>
      <c r="DR13" s="200">
        <v>0</v>
      </c>
      <c r="DS13" s="43">
        <f t="shared" si="116"/>
        <v>0</v>
      </c>
      <c r="DT13" s="331" t="str">
        <f>IF(ISBLANK($I13), "Undefined", IF(DS13&lt;0.5, "Complete",IF(SUMPRODUCT($N$41:DS$41,$N13:DS13)&lt;0.5, "To start", "Running")))</f>
        <v>Complete</v>
      </c>
      <c r="DU13" s="200">
        <v>0</v>
      </c>
      <c r="DV13" s="43">
        <f t="shared" si="117"/>
        <v>0</v>
      </c>
      <c r="DW13" s="331" t="str">
        <f>IF(ISBLANK($I13), "Undefined", IF(DV13&lt;0.5, "Complete",IF(SUMPRODUCT($N$41:DV$41,$N13:DV13)&lt;0.5, "To start", "Running")))</f>
        <v>Complete</v>
      </c>
      <c r="DX13" s="200">
        <v>0</v>
      </c>
      <c r="DY13" s="43">
        <f t="shared" si="118"/>
        <v>0</v>
      </c>
      <c r="DZ13" s="331" t="str">
        <f>IF(ISBLANK($I13), "Undefined", IF(DY13&lt;0.5, "Complete",IF(SUMPRODUCT($N$41:DY$41,$N13:DY13)&lt;0.5, "To start", "Running")))</f>
        <v>Complete</v>
      </c>
      <c r="EA13" s="200">
        <v>0</v>
      </c>
      <c r="EB13" s="43">
        <f t="shared" si="119"/>
        <v>0</v>
      </c>
      <c r="EC13" s="331" t="str">
        <f>IF(ISBLANK($I13), "Undefined", IF(EB13&lt;0.5, "Complete",IF(SUMPRODUCT($N$41:EB$41,$N13:EB13)&lt;0.5, "To start", "Running")))</f>
        <v>Complete</v>
      </c>
      <c r="ED13" s="248"/>
      <c r="EE13" s="188">
        <f>SUMPRODUCT($L$41:DK$41,$L13:DK13)</f>
        <v>12</v>
      </c>
      <c r="EF13" s="196">
        <f t="shared" si="77"/>
        <v>1.5</v>
      </c>
      <c r="EG13" s="188">
        <f ca="1">OFFSET($O13,0,(Capacity!$F$2-SprintStart)*3,1,1)</f>
        <v>0</v>
      </c>
      <c r="EH13" s="196">
        <f t="shared" ca="1" si="77"/>
        <v>0</v>
      </c>
      <c r="EI13" s="188">
        <f t="shared" ca="1" si="39"/>
        <v>12</v>
      </c>
      <c r="EJ13" s="196">
        <f t="shared" ca="1" si="120"/>
        <v>1.5</v>
      </c>
      <c r="EK13" s="198">
        <f t="shared" ca="1" si="78"/>
        <v>2</v>
      </c>
      <c r="EL13" s="189">
        <f t="shared" ca="1" si="79"/>
        <v>8</v>
      </c>
      <c r="EM13" s="196">
        <f t="shared" ca="1" si="80"/>
        <v>1</v>
      </c>
    </row>
    <row r="14" spans="1:143" x14ac:dyDescent="0.2">
      <c r="A14" s="309" t="s">
        <v>40</v>
      </c>
      <c r="B14" s="309" t="s">
        <v>55</v>
      </c>
      <c r="C14" s="310"/>
      <c r="D14" s="106"/>
      <c r="E14" s="106"/>
      <c r="F14" s="107"/>
      <c r="G14" s="205"/>
      <c r="H14" s="311"/>
      <c r="I14" s="312" t="s">
        <v>244</v>
      </c>
      <c r="J14" s="186"/>
      <c r="K14" s="204" t="str">
        <f ca="1">IF(SprintStart&gt;Capacity!$F$2, "To start", INDEX(Burndown,ROW(K14)-ROW(K$6),MIN(Capacity!$F$2-SprintStart,29)*3+3))</f>
        <v>Complete</v>
      </c>
      <c r="L14" s="318"/>
      <c r="M14" s="192">
        <v>4</v>
      </c>
      <c r="N14" s="200">
        <v>0</v>
      </c>
      <c r="O14" s="49">
        <f t="shared" ref="O14:O23" si="168">MAX(M14-N14,0)</f>
        <v>4</v>
      </c>
      <c r="P14" s="331" t="str">
        <f>IF(ISBLANK($I14), "Undefined", IF(O14&lt;0.5, "Complete",IF(SUMPRODUCT($N$41:O$41,$N14:O14)&lt;0.5, "To start", "Running")))</f>
        <v>To start</v>
      </c>
      <c r="Q14" s="200">
        <v>0</v>
      </c>
      <c r="R14" s="43">
        <f t="shared" ref="R14:R23" si="169">MAX(O14-Q14,0)</f>
        <v>4</v>
      </c>
      <c r="S14" s="331" t="str">
        <f>IF(ISBLANK($I14), "Undefined", IF(R14&lt;0.5, "Complete",IF(SUMPRODUCT($N$41:R$41,$N14:R14)&lt;0.5, "To start", "Running")))</f>
        <v>To start</v>
      </c>
      <c r="T14" s="200">
        <v>0</v>
      </c>
      <c r="U14" s="43">
        <f t="shared" ref="U14:U23" si="170">MAX(R14-T14,0)</f>
        <v>4</v>
      </c>
      <c r="V14" s="331" t="str">
        <f>IF(ISBLANK($I14), "Undefined", IF(U14&lt;0.5, "Complete",IF(SUMPRODUCT($N$41:U$41,$N14:U14)&lt;0.5, "To start", "Running")))</f>
        <v>To start</v>
      </c>
      <c r="W14" s="200">
        <v>0</v>
      </c>
      <c r="X14" s="43">
        <f t="shared" ref="X14:X23" si="171">MAX(U14-W14,0)</f>
        <v>4</v>
      </c>
      <c r="Y14" s="331" t="str">
        <f>IF(ISBLANK($I14), "Undefined", IF(X14&lt;0.5, "Complete",IF(SUMPRODUCT($N$41:X$41,$N14:X14)&lt;0.5, "To start", "Running")))</f>
        <v>To start</v>
      </c>
      <c r="Z14" s="200">
        <v>0</v>
      </c>
      <c r="AA14" s="43">
        <f t="shared" ref="AA14:AA23" si="172">MAX(X14-Z14,0)</f>
        <v>4</v>
      </c>
      <c r="AB14" s="331" t="str">
        <f>IF(ISBLANK($I14), "Undefined", IF(AA14&lt;0.5, "Complete",IF(SUMPRODUCT($N$41:AA$41,$N14:AA14)&lt;0.5, "To start", "Running")))</f>
        <v>To start</v>
      </c>
      <c r="AC14" s="200">
        <v>0</v>
      </c>
      <c r="AD14" s="43">
        <f t="shared" ref="AD14:AD23" si="173">MAX(AA14-AC14,0)</f>
        <v>4</v>
      </c>
      <c r="AE14" s="331" t="str">
        <f>IF(ISBLANK($I14), "Undefined", IF(AD14&lt;0.5, "Complete",IF(SUMPRODUCT($N$41:AD$41,$N14:AD14)&lt;0.5, "To start", "Running")))</f>
        <v>To start</v>
      </c>
      <c r="AF14" s="200">
        <v>0</v>
      </c>
      <c r="AG14" s="43">
        <f t="shared" ref="AG14:AG23" si="174">MAX(AD14-AF14,0)</f>
        <v>4</v>
      </c>
      <c r="AH14" s="331" t="str">
        <f>IF(ISBLANK($I14), "Undefined", IF(AG14&lt;0.5, "Complete",IF(SUMPRODUCT($N$41:AG$41,$N14:AG14)&lt;0.5, "To start", "Running")))</f>
        <v>To start</v>
      </c>
      <c r="AI14" s="200">
        <v>4</v>
      </c>
      <c r="AJ14" s="43">
        <v>0</v>
      </c>
      <c r="AK14" s="331" t="str">
        <f>IF(ISBLANK($I14), "Undefined", IF(AJ14&lt;0.5, "Complete",IF(SUMPRODUCT($N$41:AJ$41,$N14:AJ14)&lt;0.5, "To start", "Running")))</f>
        <v>Complete</v>
      </c>
      <c r="AL14" s="200">
        <v>0</v>
      </c>
      <c r="AM14" s="43">
        <f t="shared" ref="AM14:AM23" si="175">MAX(AJ14-AL14,0)</f>
        <v>0</v>
      </c>
      <c r="AN14" s="331" t="str">
        <f>IF(ISBLANK($I14), "Undefined", IF(AM14&lt;0.5, "Complete",IF(SUMPRODUCT($N$41:AM$41,$N14:AM14)&lt;0.5, "To start", "Running")))</f>
        <v>Complete</v>
      </c>
      <c r="AO14" s="200">
        <v>0</v>
      </c>
      <c r="AP14" s="43">
        <f t="shared" ref="AP14:AP23" si="176">MAX(AM14-AO14,0)</f>
        <v>0</v>
      </c>
      <c r="AQ14" s="331" t="str">
        <f>IF(ISBLANK($I14), "Undefined", IF(AP14&lt;0.5, "Complete",IF(SUMPRODUCT($N$41:AP$41,$N14:AP14)&lt;0.5, "To start", "Running")))</f>
        <v>Complete</v>
      </c>
      <c r="AR14" s="200">
        <v>0</v>
      </c>
      <c r="AS14" s="43">
        <f t="shared" ref="AS14:AS23" si="177">MAX(AP14-AR14,0)</f>
        <v>0</v>
      </c>
      <c r="AT14" s="331" t="str">
        <f>IF(ISBLANK($I14), "Undefined", IF(AS14&lt;0.5, "Complete",IF(SUMPRODUCT($N$41:AS$41,$N14:AS14)&lt;0.5, "To start", "Running")))</f>
        <v>Complete</v>
      </c>
      <c r="AU14" s="200">
        <v>0</v>
      </c>
      <c r="AV14" s="43">
        <f t="shared" ref="AV14:AV23" si="178">MAX(AS14-AU14,0)</f>
        <v>0</v>
      </c>
      <c r="AW14" s="331" t="str">
        <f>IF(ISBLANK($I14), "Undefined", IF(AV14&lt;0.5, "Complete",IF(SUMPRODUCT($N$41:AV$41,$N14:AV14)&lt;0.5, "To start", "Running")))</f>
        <v>Complete</v>
      </c>
      <c r="AX14" s="200">
        <v>0</v>
      </c>
      <c r="AY14" s="43">
        <f t="shared" ref="AY14:AY23" si="179">MAX(AV14-AX14,0)</f>
        <v>0</v>
      </c>
      <c r="AZ14" s="331" t="str">
        <f>IF(ISBLANK($I14), "Undefined", IF(AY14&lt;0.5, "Complete",IF(SUMPRODUCT($N$41:AY$41,$N14:AY14)&lt;0.5, "To start", "Running")))</f>
        <v>Complete</v>
      </c>
      <c r="BA14" s="200">
        <v>0</v>
      </c>
      <c r="BB14" s="43">
        <f t="shared" ref="BB14:BB23" si="180">MAX(AY14-BA14,0)</f>
        <v>0</v>
      </c>
      <c r="BC14" s="331" t="str">
        <f>IF(ISBLANK($I14), "Undefined", IF(BB14&lt;0.5, "Complete",IF(SUMPRODUCT($N$41:BB$41,$N14:BB14)&lt;0.5, "To start", "Running")))</f>
        <v>Complete</v>
      </c>
      <c r="BD14" s="200">
        <v>0</v>
      </c>
      <c r="BE14" s="43">
        <f t="shared" ref="BE14:BE23" si="181">MAX(BB14-BD14,0)</f>
        <v>0</v>
      </c>
      <c r="BF14" s="331" t="str">
        <f>IF(ISBLANK($I14), "Undefined", IF(BE14&lt;0.5, "Complete",IF(SUMPRODUCT($N$41:BE$41,$N14:BE14)&lt;0.5, "To start", "Running")))</f>
        <v>Complete</v>
      </c>
      <c r="BG14" s="200">
        <v>0</v>
      </c>
      <c r="BH14" s="43">
        <f t="shared" ref="BH14:BH23" si="182">MAX(BE14-BG14,0)</f>
        <v>0</v>
      </c>
      <c r="BI14" s="331" t="str">
        <f>IF(ISBLANK($I14), "Undefined", IF(BH14&lt;0.5, "Complete",IF(SUMPRODUCT($N$41:BH$41,$N14:BH14)&lt;0.5, "To start", "Running")))</f>
        <v>Complete</v>
      </c>
      <c r="BJ14" s="200">
        <v>0</v>
      </c>
      <c r="BK14" s="43">
        <f t="shared" ref="BK14:BK23" si="183">MAX(BH14-BJ14,0)</f>
        <v>0</v>
      </c>
      <c r="BL14" s="331" t="str">
        <f>IF(ISBLANK($I14), "Undefined", IF(BK14&lt;0.5, "Complete",IF(SUMPRODUCT($N$41:BK$41,$N14:BK14)&lt;0.5, "To start", "Running")))</f>
        <v>Complete</v>
      </c>
      <c r="BM14" s="200">
        <v>0</v>
      </c>
      <c r="BN14" s="43">
        <f t="shared" ref="BN14:BN23" si="184">MAX(BK14-BM14,0)</f>
        <v>0</v>
      </c>
      <c r="BO14" s="331" t="str">
        <f>IF(ISBLANK($I14), "Undefined", IF(BN14&lt;0.5, "Complete",IF(SUMPRODUCT($N$41:BN$41,$N14:BN14)&lt;0.5, "To start", "Running")))</f>
        <v>Complete</v>
      </c>
      <c r="BP14" s="200">
        <v>0</v>
      </c>
      <c r="BQ14" s="43">
        <f t="shared" ref="BQ14:BQ23" si="185">MAX(BN14-BP14,0)</f>
        <v>0</v>
      </c>
      <c r="BR14" s="331" t="str">
        <f>IF(ISBLANK($I14), "Undefined", IF(BQ14&lt;0.5, "Complete",IF(SUMPRODUCT($N$41:BQ$41,$N14:BQ14)&lt;0.5, "To start", "Running")))</f>
        <v>Complete</v>
      </c>
      <c r="BS14" s="200">
        <v>0</v>
      </c>
      <c r="BT14" s="43">
        <f t="shared" ref="BT14:BT23" si="186">MAX(BQ14-BS14,0)</f>
        <v>0</v>
      </c>
      <c r="BU14" s="331" t="str">
        <f>IF(ISBLANK($I14), "Undefined", IF(BT14&lt;0.5, "Complete",IF(SUMPRODUCT($N$41:BT$41,$N14:BT14)&lt;0.5, "To start", "Running")))</f>
        <v>Complete</v>
      </c>
      <c r="BV14" s="200">
        <v>0</v>
      </c>
      <c r="BW14" s="43">
        <f t="shared" ref="BW14:BW23" si="187">MAX(BT14-BV14,0)</f>
        <v>0</v>
      </c>
      <c r="BX14" s="331" t="str">
        <f>IF(ISBLANK($I14), "Undefined", IF(BW14&lt;0.5, "Complete",IF(SUMPRODUCT($N$41:BW$41,$N14:BW14)&lt;0.5, "To start", "Running")))</f>
        <v>Complete</v>
      </c>
      <c r="BY14" s="200">
        <v>0</v>
      </c>
      <c r="BZ14" s="43">
        <f t="shared" ref="BZ14:BZ23" si="188">MAX(BW14-BY14,0)</f>
        <v>0</v>
      </c>
      <c r="CA14" s="331" t="str">
        <f>IF(ISBLANK($I14), "Undefined", IF(BZ14&lt;0.5, "Complete",IF(SUMPRODUCT($N$41:BZ$41,$N14:BZ14)&lt;0.5, "To start", "Running")))</f>
        <v>Complete</v>
      </c>
      <c r="CB14" s="200">
        <v>0</v>
      </c>
      <c r="CC14" s="43">
        <f t="shared" ref="CC14:CC23" si="189">MAX(BZ14-CB14,0)</f>
        <v>0</v>
      </c>
      <c r="CD14" s="331" t="str">
        <f>IF(ISBLANK($I14), "Undefined", IF(CC14&lt;0.5, "Complete",IF(SUMPRODUCT($N$41:CC$41,$N14:CC14)&lt;0.5, "To start", "Running")))</f>
        <v>Complete</v>
      </c>
      <c r="CE14" s="200">
        <v>0</v>
      </c>
      <c r="CF14" s="43">
        <f t="shared" ref="CF14:CF23" si="190">MAX(CC14-CE14,0)</f>
        <v>0</v>
      </c>
      <c r="CG14" s="331" t="str">
        <f>IF(ISBLANK($I14), "Undefined", IF(CF14&lt;0.5, "Complete",IF(SUMPRODUCT($N$41:CF$41,$N14:CF14)&lt;0.5, "To start", "Running")))</f>
        <v>Complete</v>
      </c>
      <c r="CH14" s="200">
        <v>0</v>
      </c>
      <c r="CI14" s="43">
        <f t="shared" ref="CI14:CI23" si="191">MAX(CF14-CH14,0)</f>
        <v>0</v>
      </c>
      <c r="CJ14" s="331" t="str">
        <f>IF(ISBLANK($I14), "Undefined", IF(CI14&lt;0.5, "Complete",IF(SUMPRODUCT($N$41:CI$41,$N14:CI14)&lt;0.5, "To start", "Running")))</f>
        <v>Complete</v>
      </c>
      <c r="CK14" s="200">
        <v>0</v>
      </c>
      <c r="CL14" s="43">
        <f t="shared" ref="CL14:CL23" si="192">MAX(CI14-CK14,0)</f>
        <v>0</v>
      </c>
      <c r="CM14" s="331" t="str">
        <f>IF(ISBLANK($I14), "Undefined", IF(CL14&lt;0.5, "Complete",IF(SUMPRODUCT($N$41:CL$41,$N14:CL14)&lt;0.5, "To start", "Running")))</f>
        <v>Complete</v>
      </c>
      <c r="CN14" s="200">
        <v>0</v>
      </c>
      <c r="CO14" s="43">
        <f t="shared" ref="CO14:CO23" si="193">MAX(CL14-CN14,0)</f>
        <v>0</v>
      </c>
      <c r="CP14" s="331" t="str">
        <f>IF(ISBLANK($I14), "Undefined", IF(CO14&lt;0.5, "Complete",IF(SUMPRODUCT($N$41:CO$41,$N14:CO14)&lt;0.5, "To start", "Running")))</f>
        <v>Complete</v>
      </c>
      <c r="CQ14" s="200">
        <v>0</v>
      </c>
      <c r="CR14" s="43">
        <f t="shared" ref="CR14:CR23" si="194">MAX(CO14-CQ14,0)</f>
        <v>0</v>
      </c>
      <c r="CS14" s="331" t="str">
        <f>IF(ISBLANK($I14), "Undefined", IF(CR14&lt;0.5, "Complete",IF(SUMPRODUCT($N$41:CR$41,$N14:CR14)&lt;0.5, "To start", "Running")))</f>
        <v>Complete</v>
      </c>
      <c r="CT14" s="200">
        <v>0</v>
      </c>
      <c r="CU14" s="43">
        <f t="shared" ref="CU14:CU23" si="195">MAX(CR14-CT14,0)</f>
        <v>0</v>
      </c>
      <c r="CV14" s="331" t="str">
        <f>IF(ISBLANK($I14), "Undefined", IF(CU14&lt;0.5, "Complete",IF(SUMPRODUCT($N$41:CU$41,$N14:CU14)&lt;0.5, "To start", "Running")))</f>
        <v>Complete</v>
      </c>
      <c r="CW14" s="200">
        <v>0</v>
      </c>
      <c r="CX14" s="43">
        <f t="shared" ref="CX14:CX23" si="196">MAX(CU14-CW14,0)</f>
        <v>0</v>
      </c>
      <c r="CY14" s="331" t="str">
        <f>IF(ISBLANK($I14), "Undefined", IF(CX14&lt;0.5, "Complete",IF(SUMPRODUCT($N$41:CX$41,$N14:CX14)&lt;0.5, "To start", "Running")))</f>
        <v>Complete</v>
      </c>
      <c r="CZ14" s="200">
        <v>0</v>
      </c>
      <c r="DA14" s="43">
        <f t="shared" ref="DA14:DA23" si="197">MAX(CX14-CZ14,0)</f>
        <v>0</v>
      </c>
      <c r="DB14" s="331" t="str">
        <f>IF(ISBLANK($I14), "Undefined", IF(DA14&lt;0.5, "Complete",IF(SUMPRODUCT($N$41:DA$41,$N14:DA14)&lt;0.5, "To start", "Running")))</f>
        <v>Complete</v>
      </c>
      <c r="DC14" s="200">
        <v>0</v>
      </c>
      <c r="DD14" s="43">
        <f t="shared" ref="DD14:DD23" si="198">MAX(DA14-DC14,0)</f>
        <v>0</v>
      </c>
      <c r="DE14" s="331" t="str">
        <f>IF(ISBLANK($I14), "Undefined", IF(DD14&lt;0.5, "Complete",IF(SUMPRODUCT($N$41:DD$41,$N14:DD14)&lt;0.5, "To start", "Running")))</f>
        <v>Complete</v>
      </c>
      <c r="DF14" s="200">
        <v>0</v>
      </c>
      <c r="DG14" s="43">
        <f t="shared" ref="DG14:DG23" si="199">MAX(DD14-DF14,0)</f>
        <v>0</v>
      </c>
      <c r="DH14" s="331" t="str">
        <f>IF(ISBLANK($I14), "Undefined", IF(DG14&lt;0.5, "Complete",IF(SUMPRODUCT($N$41:DG$41,$N14:DG14)&lt;0.5, "To start", "Running")))</f>
        <v>Complete</v>
      </c>
      <c r="DI14" s="200">
        <v>0</v>
      </c>
      <c r="DJ14" s="43">
        <f t="shared" ref="DJ14:DJ23" si="200">MAX(DG14-DI14,0)</f>
        <v>0</v>
      </c>
      <c r="DK14" s="331" t="str">
        <f>IF(ISBLANK($I14), "Undefined", IF(DJ14&lt;0.5, "Complete",IF(SUMPRODUCT($N$41:DJ$41,$N14:DJ14)&lt;0.5, "To start", "Running")))</f>
        <v>Complete</v>
      </c>
      <c r="DL14" s="200">
        <v>0</v>
      </c>
      <c r="DM14" s="43">
        <f t="shared" ref="DM14:DM23" si="201">MAX(DJ14-DL14,0)</f>
        <v>0</v>
      </c>
      <c r="DN14" s="331" t="str">
        <f>IF(ISBLANK($I14), "Undefined", IF(DM14&lt;0.5, "Complete",IF(SUMPRODUCT($N$41:DM$41,$N14:DM14)&lt;0.5, "To start", "Running")))</f>
        <v>Complete</v>
      </c>
      <c r="DO14" s="200">
        <v>0</v>
      </c>
      <c r="DP14" s="43">
        <f t="shared" ref="DP14:DP23" si="202">MAX(DM14-DO14,0)</f>
        <v>0</v>
      </c>
      <c r="DQ14" s="331" t="str">
        <f>IF(ISBLANK($I14), "Undefined", IF(DP14&lt;0.5, "Complete",IF(SUMPRODUCT($N$41:DP$41,$N14:DP14)&lt;0.5, "To start", "Running")))</f>
        <v>Complete</v>
      </c>
      <c r="DR14" s="200">
        <v>0</v>
      </c>
      <c r="DS14" s="43">
        <f t="shared" ref="DS14:DS23" si="203">MAX(DP14-DR14,0)</f>
        <v>0</v>
      </c>
      <c r="DT14" s="331" t="str">
        <f>IF(ISBLANK($I14), "Undefined", IF(DS14&lt;0.5, "Complete",IF(SUMPRODUCT($N$41:DS$41,$N14:DS14)&lt;0.5, "To start", "Running")))</f>
        <v>Complete</v>
      </c>
      <c r="DU14" s="200">
        <v>0</v>
      </c>
      <c r="DV14" s="43">
        <f t="shared" ref="DV14:DV23" si="204">MAX(DS14-DU14,0)</f>
        <v>0</v>
      </c>
      <c r="DW14" s="331" t="str">
        <f>IF(ISBLANK($I14), "Undefined", IF(DV14&lt;0.5, "Complete",IF(SUMPRODUCT($N$41:DV$41,$N14:DV14)&lt;0.5, "To start", "Running")))</f>
        <v>Complete</v>
      </c>
      <c r="DX14" s="200">
        <v>0</v>
      </c>
      <c r="DY14" s="43">
        <f t="shared" ref="DY14:DY23" si="205">MAX(DV14-DX14,0)</f>
        <v>0</v>
      </c>
      <c r="DZ14" s="331" t="str">
        <f>IF(ISBLANK($I14), "Undefined", IF(DY14&lt;0.5, "Complete",IF(SUMPRODUCT($N$41:DY$41,$N14:DY14)&lt;0.5, "To start", "Running")))</f>
        <v>Complete</v>
      </c>
      <c r="EA14" s="200">
        <v>0</v>
      </c>
      <c r="EB14" s="43">
        <f t="shared" ref="EB14:EB23" si="206">MAX(DY14-EA14,0)</f>
        <v>0</v>
      </c>
      <c r="EC14" s="331" t="str">
        <f>IF(ISBLANK($I14), "Undefined", IF(EB14&lt;0.5, "Complete",IF(SUMPRODUCT($N$41:EB$41,$N14:EB14)&lt;0.5, "To start", "Running")))</f>
        <v>Complete</v>
      </c>
      <c r="ED14" s="248"/>
      <c r="EE14" s="188">
        <f>SUMPRODUCT($L$41:DK$41,$L14:DK14)</f>
        <v>4</v>
      </c>
      <c r="EF14" s="196">
        <f t="shared" si="77"/>
        <v>0.5</v>
      </c>
      <c r="EG14" s="188">
        <f ca="1">OFFSET($O14,0,(Capacity!$F$2-SprintStart)*3,1,1)</f>
        <v>0</v>
      </c>
      <c r="EH14" s="196">
        <f t="shared" ca="1" si="77"/>
        <v>0</v>
      </c>
      <c r="EI14" s="188">
        <f t="shared" ca="1" si="39"/>
        <v>4</v>
      </c>
      <c r="EJ14" s="196">
        <f t="shared" ca="1" si="120"/>
        <v>0.5</v>
      </c>
      <c r="EK14" s="198">
        <f t="shared" ca="1" si="78"/>
        <v>0</v>
      </c>
      <c r="EL14" s="189">
        <f t="shared" ca="1" si="79"/>
        <v>0</v>
      </c>
      <c r="EM14" s="196">
        <f t="shared" ca="1" si="80"/>
        <v>0</v>
      </c>
    </row>
    <row r="15" spans="1:143" x14ac:dyDescent="0.2">
      <c r="A15" s="309" t="s">
        <v>40</v>
      </c>
      <c r="B15" s="309" t="s">
        <v>55</v>
      </c>
      <c r="C15" s="310"/>
      <c r="D15" s="106"/>
      <c r="E15" s="106"/>
      <c r="F15" s="107"/>
      <c r="G15" s="205"/>
      <c r="H15" s="311"/>
      <c r="I15" s="312" t="s">
        <v>245</v>
      </c>
      <c r="J15" s="186"/>
      <c r="K15" s="204" t="str">
        <f ca="1">IF(SprintStart&gt;Capacity!$F$2, "To start", INDEX(Burndown,ROW(K15)-ROW(K$6),MIN(Capacity!$F$2-SprintStart,29)*3+3))</f>
        <v>Complete</v>
      </c>
      <c r="L15" s="318"/>
      <c r="M15" s="192">
        <v>2</v>
      </c>
      <c r="N15" s="200">
        <v>0</v>
      </c>
      <c r="O15" s="49">
        <f t="shared" ref="O15:O20" si="207">MAX(M15-N15,0)</f>
        <v>2</v>
      </c>
      <c r="P15" s="331" t="str">
        <f>IF(ISBLANK($I15), "Undefined", IF(O15&lt;0.5, "Complete",IF(SUMPRODUCT($N$41:O$41,$N15:O15)&lt;0.5, "To start", "Running")))</f>
        <v>To start</v>
      </c>
      <c r="Q15" s="200">
        <v>0</v>
      </c>
      <c r="R15" s="43">
        <f t="shared" ref="R15:R20" si="208">MAX(O15-Q15,0)</f>
        <v>2</v>
      </c>
      <c r="S15" s="331" t="str">
        <f>IF(ISBLANK($I15), "Undefined", IF(R15&lt;0.5, "Complete",IF(SUMPRODUCT($N$41:R$41,$N15:R15)&lt;0.5, "To start", "Running")))</f>
        <v>To start</v>
      </c>
      <c r="T15" s="200">
        <v>0</v>
      </c>
      <c r="U15" s="43">
        <f t="shared" ref="U15:U20" si="209">MAX(R15-T15,0)</f>
        <v>2</v>
      </c>
      <c r="V15" s="331" t="str">
        <f>IF(ISBLANK($I15), "Undefined", IF(U15&lt;0.5, "Complete",IF(SUMPRODUCT($N$41:U$41,$N15:U15)&lt;0.5, "To start", "Running")))</f>
        <v>To start</v>
      </c>
      <c r="W15" s="200">
        <v>0</v>
      </c>
      <c r="X15" s="43">
        <f t="shared" ref="X15:X20" si="210">MAX(U15-W15,0)</f>
        <v>2</v>
      </c>
      <c r="Y15" s="331" t="str">
        <f>IF(ISBLANK($I15), "Undefined", IF(X15&lt;0.5, "Complete",IF(SUMPRODUCT($N$41:X$41,$N15:X15)&lt;0.5, "To start", "Running")))</f>
        <v>To start</v>
      </c>
      <c r="Z15" s="200">
        <v>0</v>
      </c>
      <c r="AA15" s="43">
        <f t="shared" ref="AA15:AA20" si="211">MAX(X15-Z15,0)</f>
        <v>2</v>
      </c>
      <c r="AB15" s="331" t="str">
        <f>IF(ISBLANK($I15), "Undefined", IF(AA15&lt;0.5, "Complete",IF(SUMPRODUCT($N$41:AA$41,$N15:AA15)&lt;0.5, "To start", "Running")))</f>
        <v>To start</v>
      </c>
      <c r="AC15" s="200">
        <v>0</v>
      </c>
      <c r="AD15" s="43">
        <f t="shared" ref="AD15:AD20" si="212">MAX(AA15-AC15,0)</f>
        <v>2</v>
      </c>
      <c r="AE15" s="331" t="str">
        <f>IF(ISBLANK($I15), "Undefined", IF(AD15&lt;0.5, "Complete",IF(SUMPRODUCT($N$41:AD$41,$N15:AD15)&lt;0.5, "To start", "Running")))</f>
        <v>To start</v>
      </c>
      <c r="AF15" s="200">
        <v>0</v>
      </c>
      <c r="AG15" s="43">
        <f t="shared" ref="AG15:AG20" si="213">MAX(AD15-AF15,0)</f>
        <v>2</v>
      </c>
      <c r="AH15" s="331" t="str">
        <f>IF(ISBLANK($I15), "Undefined", IF(AG15&lt;0.5, "Complete",IF(SUMPRODUCT($N$41:AG$41,$N15:AG15)&lt;0.5, "To start", "Running")))</f>
        <v>To start</v>
      </c>
      <c r="AI15" s="200">
        <v>2</v>
      </c>
      <c r="AJ15" s="43">
        <v>0</v>
      </c>
      <c r="AK15" s="331" t="str">
        <f>IF(ISBLANK($I15), "Undefined", IF(AJ15&lt;0.5, "Complete",IF(SUMPRODUCT($N$41:AJ$41,$N15:AJ15)&lt;0.5, "To start", "Running")))</f>
        <v>Complete</v>
      </c>
      <c r="AL15" s="200">
        <v>0</v>
      </c>
      <c r="AM15" s="43">
        <f t="shared" ref="AM15:AM20" si="214">MAX(AJ15-AL15,0)</f>
        <v>0</v>
      </c>
      <c r="AN15" s="331" t="str">
        <f>IF(ISBLANK($I15), "Undefined", IF(AM15&lt;0.5, "Complete",IF(SUMPRODUCT($N$41:AM$41,$N15:AM15)&lt;0.5, "To start", "Running")))</f>
        <v>Complete</v>
      </c>
      <c r="AO15" s="200">
        <v>0</v>
      </c>
      <c r="AP15" s="43">
        <f t="shared" ref="AP15:AP20" si="215">MAX(AM15-AO15,0)</f>
        <v>0</v>
      </c>
      <c r="AQ15" s="331" t="str">
        <f>IF(ISBLANK($I15), "Undefined", IF(AP15&lt;0.5, "Complete",IF(SUMPRODUCT($N$41:AP$41,$N15:AP15)&lt;0.5, "To start", "Running")))</f>
        <v>Complete</v>
      </c>
      <c r="AR15" s="200">
        <v>0</v>
      </c>
      <c r="AS15" s="43">
        <f t="shared" ref="AS15:AS20" si="216">MAX(AP15-AR15,0)</f>
        <v>0</v>
      </c>
      <c r="AT15" s="331" t="str">
        <f>IF(ISBLANK($I15), "Undefined", IF(AS15&lt;0.5, "Complete",IF(SUMPRODUCT($N$41:AS$41,$N15:AS15)&lt;0.5, "To start", "Running")))</f>
        <v>Complete</v>
      </c>
      <c r="AU15" s="200">
        <v>0</v>
      </c>
      <c r="AV15" s="43">
        <f t="shared" ref="AV15:AV20" si="217">MAX(AS15-AU15,0)</f>
        <v>0</v>
      </c>
      <c r="AW15" s="331" t="str">
        <f>IF(ISBLANK($I15), "Undefined", IF(AV15&lt;0.5, "Complete",IF(SUMPRODUCT($N$41:AV$41,$N15:AV15)&lt;0.5, "To start", "Running")))</f>
        <v>Complete</v>
      </c>
      <c r="AX15" s="200">
        <v>0</v>
      </c>
      <c r="AY15" s="43">
        <f t="shared" ref="AY15:AY20" si="218">MAX(AV15-AX15,0)</f>
        <v>0</v>
      </c>
      <c r="AZ15" s="331" t="str">
        <f>IF(ISBLANK($I15), "Undefined", IF(AY15&lt;0.5, "Complete",IF(SUMPRODUCT($N$41:AY$41,$N15:AY15)&lt;0.5, "To start", "Running")))</f>
        <v>Complete</v>
      </c>
      <c r="BA15" s="200">
        <v>0</v>
      </c>
      <c r="BB15" s="43">
        <f t="shared" ref="BB15:BB20" si="219">MAX(AY15-BA15,0)</f>
        <v>0</v>
      </c>
      <c r="BC15" s="331" t="str">
        <f>IF(ISBLANK($I15), "Undefined", IF(BB15&lt;0.5, "Complete",IF(SUMPRODUCT($N$41:BB$41,$N15:BB15)&lt;0.5, "To start", "Running")))</f>
        <v>Complete</v>
      </c>
      <c r="BD15" s="200">
        <v>0</v>
      </c>
      <c r="BE15" s="43">
        <f t="shared" ref="BE15:BE20" si="220">MAX(BB15-BD15,0)</f>
        <v>0</v>
      </c>
      <c r="BF15" s="331" t="str">
        <f>IF(ISBLANK($I15), "Undefined", IF(BE15&lt;0.5, "Complete",IF(SUMPRODUCT($N$41:BE$41,$N15:BE15)&lt;0.5, "To start", "Running")))</f>
        <v>Complete</v>
      </c>
      <c r="BG15" s="200">
        <v>0</v>
      </c>
      <c r="BH15" s="43">
        <f t="shared" ref="BH15:BH20" si="221">MAX(BE15-BG15,0)</f>
        <v>0</v>
      </c>
      <c r="BI15" s="331" t="str">
        <f>IF(ISBLANK($I15), "Undefined", IF(BH15&lt;0.5, "Complete",IF(SUMPRODUCT($N$41:BH$41,$N15:BH15)&lt;0.5, "To start", "Running")))</f>
        <v>Complete</v>
      </c>
      <c r="BJ15" s="200">
        <v>0</v>
      </c>
      <c r="BK15" s="43">
        <f t="shared" ref="BK15:BK20" si="222">MAX(BH15-BJ15,0)</f>
        <v>0</v>
      </c>
      <c r="BL15" s="331" t="str">
        <f>IF(ISBLANK($I15), "Undefined", IF(BK15&lt;0.5, "Complete",IF(SUMPRODUCT($N$41:BK$41,$N15:BK15)&lt;0.5, "To start", "Running")))</f>
        <v>Complete</v>
      </c>
      <c r="BM15" s="200">
        <v>0</v>
      </c>
      <c r="BN15" s="43">
        <f t="shared" ref="BN15:BN20" si="223">MAX(BK15-BM15,0)</f>
        <v>0</v>
      </c>
      <c r="BO15" s="331" t="str">
        <f>IF(ISBLANK($I15), "Undefined", IF(BN15&lt;0.5, "Complete",IF(SUMPRODUCT($N$41:BN$41,$N15:BN15)&lt;0.5, "To start", "Running")))</f>
        <v>Complete</v>
      </c>
      <c r="BP15" s="200">
        <v>0</v>
      </c>
      <c r="BQ15" s="43">
        <f t="shared" ref="BQ15:BQ20" si="224">MAX(BN15-BP15,0)</f>
        <v>0</v>
      </c>
      <c r="BR15" s="331" t="str">
        <f>IF(ISBLANK($I15), "Undefined", IF(BQ15&lt;0.5, "Complete",IF(SUMPRODUCT($N$41:BQ$41,$N15:BQ15)&lt;0.5, "To start", "Running")))</f>
        <v>Complete</v>
      </c>
      <c r="BS15" s="200">
        <v>0</v>
      </c>
      <c r="BT15" s="43">
        <f t="shared" ref="BT15:BT20" si="225">MAX(BQ15-BS15,0)</f>
        <v>0</v>
      </c>
      <c r="BU15" s="331" t="str">
        <f>IF(ISBLANK($I15), "Undefined", IF(BT15&lt;0.5, "Complete",IF(SUMPRODUCT($N$41:BT$41,$N15:BT15)&lt;0.5, "To start", "Running")))</f>
        <v>Complete</v>
      </c>
      <c r="BV15" s="200">
        <v>0</v>
      </c>
      <c r="BW15" s="43">
        <f t="shared" ref="BW15:BW20" si="226">MAX(BT15-BV15,0)</f>
        <v>0</v>
      </c>
      <c r="BX15" s="331" t="str">
        <f>IF(ISBLANK($I15), "Undefined", IF(BW15&lt;0.5, "Complete",IF(SUMPRODUCT($N$41:BW$41,$N15:BW15)&lt;0.5, "To start", "Running")))</f>
        <v>Complete</v>
      </c>
      <c r="BY15" s="200">
        <v>0</v>
      </c>
      <c r="BZ15" s="43">
        <f t="shared" ref="BZ15:BZ20" si="227">MAX(BW15-BY15,0)</f>
        <v>0</v>
      </c>
      <c r="CA15" s="331" t="str">
        <f>IF(ISBLANK($I15), "Undefined", IF(BZ15&lt;0.5, "Complete",IF(SUMPRODUCT($N$41:BZ$41,$N15:BZ15)&lt;0.5, "To start", "Running")))</f>
        <v>Complete</v>
      </c>
      <c r="CB15" s="200">
        <v>0</v>
      </c>
      <c r="CC15" s="43">
        <f t="shared" ref="CC15:CC20" si="228">MAX(BZ15-CB15,0)</f>
        <v>0</v>
      </c>
      <c r="CD15" s="331" t="str">
        <f>IF(ISBLANK($I15), "Undefined", IF(CC15&lt;0.5, "Complete",IF(SUMPRODUCT($N$41:CC$41,$N15:CC15)&lt;0.5, "To start", "Running")))</f>
        <v>Complete</v>
      </c>
      <c r="CE15" s="200">
        <v>0</v>
      </c>
      <c r="CF15" s="43">
        <f t="shared" ref="CF15:CF20" si="229">MAX(CC15-CE15,0)</f>
        <v>0</v>
      </c>
      <c r="CG15" s="331" t="str">
        <f>IF(ISBLANK($I15), "Undefined", IF(CF15&lt;0.5, "Complete",IF(SUMPRODUCT($N$41:CF$41,$N15:CF15)&lt;0.5, "To start", "Running")))</f>
        <v>Complete</v>
      </c>
      <c r="CH15" s="200">
        <v>0</v>
      </c>
      <c r="CI15" s="43">
        <f t="shared" ref="CI15:CI20" si="230">MAX(CF15-CH15,0)</f>
        <v>0</v>
      </c>
      <c r="CJ15" s="331" t="str">
        <f>IF(ISBLANK($I15), "Undefined", IF(CI15&lt;0.5, "Complete",IF(SUMPRODUCT($N$41:CI$41,$N15:CI15)&lt;0.5, "To start", "Running")))</f>
        <v>Complete</v>
      </c>
      <c r="CK15" s="200">
        <v>0</v>
      </c>
      <c r="CL15" s="43">
        <f t="shared" ref="CL15:CL20" si="231">MAX(CI15-CK15,0)</f>
        <v>0</v>
      </c>
      <c r="CM15" s="331" t="str">
        <f>IF(ISBLANK($I15), "Undefined", IF(CL15&lt;0.5, "Complete",IF(SUMPRODUCT($N$41:CL$41,$N15:CL15)&lt;0.5, "To start", "Running")))</f>
        <v>Complete</v>
      </c>
      <c r="CN15" s="200">
        <v>0</v>
      </c>
      <c r="CO15" s="43">
        <f t="shared" ref="CO15:CO20" si="232">MAX(CL15-CN15,0)</f>
        <v>0</v>
      </c>
      <c r="CP15" s="331" t="str">
        <f>IF(ISBLANK($I15), "Undefined", IF(CO15&lt;0.5, "Complete",IF(SUMPRODUCT($N$41:CO$41,$N15:CO15)&lt;0.5, "To start", "Running")))</f>
        <v>Complete</v>
      </c>
      <c r="CQ15" s="200">
        <v>0</v>
      </c>
      <c r="CR15" s="43">
        <f t="shared" ref="CR15:CR20" si="233">MAX(CO15-CQ15,0)</f>
        <v>0</v>
      </c>
      <c r="CS15" s="331" t="str">
        <f>IF(ISBLANK($I15), "Undefined", IF(CR15&lt;0.5, "Complete",IF(SUMPRODUCT($N$41:CR$41,$N15:CR15)&lt;0.5, "To start", "Running")))</f>
        <v>Complete</v>
      </c>
      <c r="CT15" s="200">
        <v>0</v>
      </c>
      <c r="CU15" s="43">
        <f t="shared" ref="CU15:CU20" si="234">MAX(CR15-CT15,0)</f>
        <v>0</v>
      </c>
      <c r="CV15" s="331" t="str">
        <f>IF(ISBLANK($I15), "Undefined", IF(CU15&lt;0.5, "Complete",IF(SUMPRODUCT($N$41:CU$41,$N15:CU15)&lt;0.5, "To start", "Running")))</f>
        <v>Complete</v>
      </c>
      <c r="CW15" s="200">
        <v>0</v>
      </c>
      <c r="CX15" s="43">
        <f t="shared" ref="CX15:CX20" si="235">MAX(CU15-CW15,0)</f>
        <v>0</v>
      </c>
      <c r="CY15" s="331" t="str">
        <f>IF(ISBLANK($I15), "Undefined", IF(CX15&lt;0.5, "Complete",IF(SUMPRODUCT($N$41:CX$41,$N15:CX15)&lt;0.5, "To start", "Running")))</f>
        <v>Complete</v>
      </c>
      <c r="CZ15" s="200">
        <v>0</v>
      </c>
      <c r="DA15" s="43">
        <f t="shared" ref="DA15:DA20" si="236">MAX(CX15-CZ15,0)</f>
        <v>0</v>
      </c>
      <c r="DB15" s="331" t="str">
        <f>IF(ISBLANK($I15), "Undefined", IF(DA15&lt;0.5, "Complete",IF(SUMPRODUCT($N$41:DA$41,$N15:DA15)&lt;0.5, "To start", "Running")))</f>
        <v>Complete</v>
      </c>
      <c r="DC15" s="200">
        <v>0</v>
      </c>
      <c r="DD15" s="43">
        <f t="shared" ref="DD15:DD20" si="237">MAX(DA15-DC15,0)</f>
        <v>0</v>
      </c>
      <c r="DE15" s="331" t="str">
        <f>IF(ISBLANK($I15), "Undefined", IF(DD15&lt;0.5, "Complete",IF(SUMPRODUCT($N$41:DD$41,$N15:DD15)&lt;0.5, "To start", "Running")))</f>
        <v>Complete</v>
      </c>
      <c r="DF15" s="200">
        <v>0</v>
      </c>
      <c r="DG15" s="43">
        <f t="shared" ref="DG15:DG20" si="238">MAX(DD15-DF15,0)</f>
        <v>0</v>
      </c>
      <c r="DH15" s="331" t="str">
        <f>IF(ISBLANK($I15), "Undefined", IF(DG15&lt;0.5, "Complete",IF(SUMPRODUCT($N$41:DG$41,$N15:DG15)&lt;0.5, "To start", "Running")))</f>
        <v>Complete</v>
      </c>
      <c r="DI15" s="200">
        <v>0</v>
      </c>
      <c r="DJ15" s="43">
        <f t="shared" ref="DJ15:DJ20" si="239">MAX(DG15-DI15,0)</f>
        <v>0</v>
      </c>
      <c r="DK15" s="331" t="str">
        <f>IF(ISBLANK($I15), "Undefined", IF(DJ15&lt;0.5, "Complete",IF(SUMPRODUCT($N$41:DJ$41,$N15:DJ15)&lt;0.5, "To start", "Running")))</f>
        <v>Complete</v>
      </c>
      <c r="DL15" s="200">
        <v>0</v>
      </c>
      <c r="DM15" s="43">
        <f t="shared" ref="DM15:DM20" si="240">MAX(DJ15-DL15,0)</f>
        <v>0</v>
      </c>
      <c r="DN15" s="331" t="str">
        <f>IF(ISBLANK($I15), "Undefined", IF(DM15&lt;0.5, "Complete",IF(SUMPRODUCT($N$41:DM$41,$N15:DM15)&lt;0.5, "To start", "Running")))</f>
        <v>Complete</v>
      </c>
      <c r="DO15" s="200">
        <v>0</v>
      </c>
      <c r="DP15" s="43">
        <f t="shared" ref="DP15:DP20" si="241">MAX(DM15-DO15,0)</f>
        <v>0</v>
      </c>
      <c r="DQ15" s="331" t="str">
        <f>IF(ISBLANK($I15), "Undefined", IF(DP15&lt;0.5, "Complete",IF(SUMPRODUCT($N$41:DP$41,$N15:DP15)&lt;0.5, "To start", "Running")))</f>
        <v>Complete</v>
      </c>
      <c r="DR15" s="200">
        <v>0</v>
      </c>
      <c r="DS15" s="43">
        <f t="shared" ref="DS15:DS20" si="242">MAX(DP15-DR15,0)</f>
        <v>0</v>
      </c>
      <c r="DT15" s="331" t="str">
        <f>IF(ISBLANK($I15), "Undefined", IF(DS15&lt;0.5, "Complete",IF(SUMPRODUCT($N$41:DS$41,$N15:DS15)&lt;0.5, "To start", "Running")))</f>
        <v>Complete</v>
      </c>
      <c r="DU15" s="200">
        <v>0</v>
      </c>
      <c r="DV15" s="43">
        <f t="shared" ref="DV15:DV20" si="243">MAX(DS15-DU15,0)</f>
        <v>0</v>
      </c>
      <c r="DW15" s="331" t="str">
        <f>IF(ISBLANK($I15), "Undefined", IF(DV15&lt;0.5, "Complete",IF(SUMPRODUCT($N$41:DV$41,$N15:DV15)&lt;0.5, "To start", "Running")))</f>
        <v>Complete</v>
      </c>
      <c r="DX15" s="200">
        <v>0</v>
      </c>
      <c r="DY15" s="43">
        <f t="shared" ref="DY15:DY20" si="244">MAX(DV15-DX15,0)</f>
        <v>0</v>
      </c>
      <c r="DZ15" s="331" t="str">
        <f>IF(ISBLANK($I15), "Undefined", IF(DY15&lt;0.5, "Complete",IF(SUMPRODUCT($N$41:DY$41,$N15:DY15)&lt;0.5, "To start", "Running")))</f>
        <v>Complete</v>
      </c>
      <c r="EA15" s="200">
        <v>0</v>
      </c>
      <c r="EB15" s="43">
        <f t="shared" ref="EB15:EB20" si="245">MAX(DY15-EA15,0)</f>
        <v>0</v>
      </c>
      <c r="EC15" s="331" t="str">
        <f>IF(ISBLANK($I15), "Undefined", IF(EB15&lt;0.5, "Complete",IF(SUMPRODUCT($N$41:EB$41,$N15:EB15)&lt;0.5, "To start", "Running")))</f>
        <v>Complete</v>
      </c>
      <c r="ED15" s="248"/>
      <c r="EE15" s="188">
        <f>SUMPRODUCT($L$41:DK$41,$L15:DK15)</f>
        <v>2</v>
      </c>
      <c r="EF15" s="196">
        <f t="shared" si="77"/>
        <v>0.25</v>
      </c>
      <c r="EG15" s="188">
        <f ca="1">OFFSET($O15,0,(Capacity!$F$2-SprintStart)*3,1,1)</f>
        <v>0</v>
      </c>
      <c r="EH15" s="196">
        <f t="shared" ca="1" si="77"/>
        <v>0</v>
      </c>
      <c r="EI15" s="188">
        <f t="shared" ca="1" si="39"/>
        <v>2</v>
      </c>
      <c r="EJ15" s="196">
        <f t="shared" ca="1" si="120"/>
        <v>0.25</v>
      </c>
      <c r="EK15" s="198">
        <f t="shared" ca="1" si="78"/>
        <v>0</v>
      </c>
      <c r="EL15" s="189">
        <f t="shared" ca="1" si="79"/>
        <v>0</v>
      </c>
      <c r="EM15" s="196">
        <f t="shared" ca="1" si="80"/>
        <v>0</v>
      </c>
    </row>
    <row r="16" spans="1:143" x14ac:dyDescent="0.2">
      <c r="A16" s="309" t="s">
        <v>40</v>
      </c>
      <c r="B16" s="309" t="s">
        <v>55</v>
      </c>
      <c r="C16" s="310"/>
      <c r="D16" s="106"/>
      <c r="E16" s="106"/>
      <c r="F16" s="107"/>
      <c r="G16" s="205"/>
      <c r="H16" s="311"/>
      <c r="I16" s="312" t="s">
        <v>246</v>
      </c>
      <c r="J16" s="186"/>
      <c r="K16" s="204" t="str">
        <f ca="1">IF(SprintStart&gt;Capacity!$F$2, "To start", INDEX(Burndown,ROW(K16)-ROW(K$6),MIN(Capacity!$F$2-SprintStart,29)*3+3))</f>
        <v>Complete</v>
      </c>
      <c r="L16" s="318"/>
      <c r="M16" s="192">
        <v>2</v>
      </c>
      <c r="N16" s="200">
        <v>0</v>
      </c>
      <c r="O16" s="49">
        <f t="shared" si="207"/>
        <v>2</v>
      </c>
      <c r="P16" s="331" t="str">
        <f>IF(ISBLANK($I16), "Undefined", IF(O16&lt;0.5, "Complete",IF(SUMPRODUCT($N$41:O$41,$N16:O16)&lt;0.5, "To start", "Running")))</f>
        <v>To start</v>
      </c>
      <c r="Q16" s="200">
        <v>0</v>
      </c>
      <c r="R16" s="43">
        <f t="shared" si="208"/>
        <v>2</v>
      </c>
      <c r="S16" s="331" t="str">
        <f>IF(ISBLANK($I16), "Undefined", IF(R16&lt;0.5, "Complete",IF(SUMPRODUCT($N$41:R$41,$N16:R16)&lt;0.5, "To start", "Running")))</f>
        <v>To start</v>
      </c>
      <c r="T16" s="200">
        <v>0</v>
      </c>
      <c r="U16" s="43">
        <f t="shared" si="209"/>
        <v>2</v>
      </c>
      <c r="V16" s="331" t="str">
        <f>IF(ISBLANK($I16), "Undefined", IF(U16&lt;0.5, "Complete",IF(SUMPRODUCT($N$41:U$41,$N16:U16)&lt;0.5, "To start", "Running")))</f>
        <v>To start</v>
      </c>
      <c r="W16" s="200">
        <v>0</v>
      </c>
      <c r="X16" s="43">
        <f t="shared" si="210"/>
        <v>2</v>
      </c>
      <c r="Y16" s="331" t="str">
        <f>IF(ISBLANK($I16), "Undefined", IF(X16&lt;0.5, "Complete",IF(SUMPRODUCT($N$41:X$41,$N16:X16)&lt;0.5, "To start", "Running")))</f>
        <v>To start</v>
      </c>
      <c r="Z16" s="200">
        <v>0</v>
      </c>
      <c r="AA16" s="43">
        <f t="shared" si="211"/>
        <v>2</v>
      </c>
      <c r="AB16" s="331" t="str">
        <f>IF(ISBLANK($I16), "Undefined", IF(AA16&lt;0.5, "Complete",IF(SUMPRODUCT($N$41:AA$41,$N16:AA16)&lt;0.5, "To start", "Running")))</f>
        <v>To start</v>
      </c>
      <c r="AC16" s="200">
        <v>0</v>
      </c>
      <c r="AD16" s="43">
        <f t="shared" si="212"/>
        <v>2</v>
      </c>
      <c r="AE16" s="331" t="str">
        <f>IF(ISBLANK($I16), "Undefined", IF(AD16&lt;0.5, "Complete",IF(SUMPRODUCT($N$41:AD$41,$N16:AD16)&lt;0.5, "To start", "Running")))</f>
        <v>To start</v>
      </c>
      <c r="AF16" s="200">
        <v>0</v>
      </c>
      <c r="AG16" s="43">
        <f t="shared" si="213"/>
        <v>2</v>
      </c>
      <c r="AH16" s="331" t="str">
        <f>IF(ISBLANK($I16), "Undefined", IF(AG16&lt;0.5, "Complete",IF(SUMPRODUCT($N$41:AG$41,$N16:AG16)&lt;0.5, "To start", "Running")))</f>
        <v>To start</v>
      </c>
      <c r="AI16" s="200">
        <v>0</v>
      </c>
      <c r="AJ16" s="43">
        <f t="shared" ref="AJ16:AJ20" si="246">MAX(AG16-AI16,0)</f>
        <v>2</v>
      </c>
      <c r="AK16" s="331" t="str">
        <f>IF(ISBLANK($I16), "Undefined", IF(AJ16&lt;0.5, "Complete",IF(SUMPRODUCT($N$41:AJ$41,$N16:AJ16)&lt;0.5, "To start", "Running")))</f>
        <v>To start</v>
      </c>
      <c r="AL16" s="200">
        <v>0</v>
      </c>
      <c r="AM16" s="43">
        <f t="shared" si="214"/>
        <v>2</v>
      </c>
      <c r="AN16" s="331" t="str">
        <f>IF(ISBLANK($I16), "Undefined", IF(AM16&lt;0.5, "Complete",IF(SUMPRODUCT($N$41:AM$41,$N16:AM16)&lt;0.5, "To start", "Running")))</f>
        <v>To start</v>
      </c>
      <c r="AO16" s="200">
        <v>2</v>
      </c>
      <c r="AP16" s="43">
        <v>0</v>
      </c>
      <c r="AQ16" s="331" t="str">
        <f>IF(ISBLANK($I16), "Undefined", IF(AP16&lt;0.5, "Complete",IF(SUMPRODUCT($N$41:AP$41,$N16:AP16)&lt;0.5, "To start", "Running")))</f>
        <v>Complete</v>
      </c>
      <c r="AR16" s="200">
        <v>0</v>
      </c>
      <c r="AS16" s="43">
        <f t="shared" si="216"/>
        <v>0</v>
      </c>
      <c r="AT16" s="331" t="str">
        <f>IF(ISBLANK($I16), "Undefined", IF(AS16&lt;0.5, "Complete",IF(SUMPRODUCT($N$41:AS$41,$N16:AS16)&lt;0.5, "To start", "Running")))</f>
        <v>Complete</v>
      </c>
      <c r="AU16" s="200">
        <v>0</v>
      </c>
      <c r="AV16" s="43">
        <f t="shared" si="217"/>
        <v>0</v>
      </c>
      <c r="AW16" s="331" t="str">
        <f>IF(ISBLANK($I16), "Undefined", IF(AV16&lt;0.5, "Complete",IF(SUMPRODUCT($N$41:AV$41,$N16:AV16)&lt;0.5, "To start", "Running")))</f>
        <v>Complete</v>
      </c>
      <c r="AX16" s="200">
        <v>0</v>
      </c>
      <c r="AY16" s="43">
        <f t="shared" si="218"/>
        <v>0</v>
      </c>
      <c r="AZ16" s="331" t="str">
        <f>IF(ISBLANK($I16), "Undefined", IF(AY16&lt;0.5, "Complete",IF(SUMPRODUCT($N$41:AY$41,$N16:AY16)&lt;0.5, "To start", "Running")))</f>
        <v>Complete</v>
      </c>
      <c r="BA16" s="200">
        <v>0</v>
      </c>
      <c r="BB16" s="43">
        <f t="shared" si="219"/>
        <v>0</v>
      </c>
      <c r="BC16" s="331" t="str">
        <f>IF(ISBLANK($I16), "Undefined", IF(BB16&lt;0.5, "Complete",IF(SUMPRODUCT($N$41:BB$41,$N16:BB16)&lt;0.5, "To start", "Running")))</f>
        <v>Complete</v>
      </c>
      <c r="BD16" s="200">
        <v>0</v>
      </c>
      <c r="BE16" s="43">
        <f t="shared" si="220"/>
        <v>0</v>
      </c>
      <c r="BF16" s="331" t="str">
        <f>IF(ISBLANK($I16), "Undefined", IF(BE16&lt;0.5, "Complete",IF(SUMPRODUCT($N$41:BE$41,$N16:BE16)&lt;0.5, "To start", "Running")))</f>
        <v>Complete</v>
      </c>
      <c r="BG16" s="200">
        <v>0</v>
      </c>
      <c r="BH16" s="43">
        <f t="shared" si="221"/>
        <v>0</v>
      </c>
      <c r="BI16" s="331" t="str">
        <f>IF(ISBLANK($I16), "Undefined", IF(BH16&lt;0.5, "Complete",IF(SUMPRODUCT($N$41:BH$41,$N16:BH16)&lt;0.5, "To start", "Running")))</f>
        <v>Complete</v>
      </c>
      <c r="BJ16" s="200">
        <v>0</v>
      </c>
      <c r="BK16" s="43">
        <f t="shared" si="222"/>
        <v>0</v>
      </c>
      <c r="BL16" s="331" t="str">
        <f>IF(ISBLANK($I16), "Undefined", IF(BK16&lt;0.5, "Complete",IF(SUMPRODUCT($N$41:BK$41,$N16:BK16)&lt;0.5, "To start", "Running")))</f>
        <v>Complete</v>
      </c>
      <c r="BM16" s="200">
        <v>0</v>
      </c>
      <c r="BN16" s="43">
        <f t="shared" si="223"/>
        <v>0</v>
      </c>
      <c r="BO16" s="331" t="str">
        <f>IF(ISBLANK($I16), "Undefined", IF(BN16&lt;0.5, "Complete",IF(SUMPRODUCT($N$41:BN$41,$N16:BN16)&lt;0.5, "To start", "Running")))</f>
        <v>Complete</v>
      </c>
      <c r="BP16" s="200">
        <v>0</v>
      </c>
      <c r="BQ16" s="43">
        <f t="shared" si="224"/>
        <v>0</v>
      </c>
      <c r="BR16" s="331" t="str">
        <f>IF(ISBLANK($I16), "Undefined", IF(BQ16&lt;0.5, "Complete",IF(SUMPRODUCT($N$41:BQ$41,$N16:BQ16)&lt;0.5, "To start", "Running")))</f>
        <v>Complete</v>
      </c>
      <c r="BS16" s="200">
        <v>0</v>
      </c>
      <c r="BT16" s="43">
        <f t="shared" si="225"/>
        <v>0</v>
      </c>
      <c r="BU16" s="331" t="str">
        <f>IF(ISBLANK($I16), "Undefined", IF(BT16&lt;0.5, "Complete",IF(SUMPRODUCT($N$41:BT$41,$N16:BT16)&lt;0.5, "To start", "Running")))</f>
        <v>Complete</v>
      </c>
      <c r="BV16" s="200">
        <v>0</v>
      </c>
      <c r="BW16" s="43">
        <f t="shared" si="226"/>
        <v>0</v>
      </c>
      <c r="BX16" s="331" t="str">
        <f>IF(ISBLANK($I16), "Undefined", IF(BW16&lt;0.5, "Complete",IF(SUMPRODUCT($N$41:BW$41,$N16:BW16)&lt;0.5, "To start", "Running")))</f>
        <v>Complete</v>
      </c>
      <c r="BY16" s="200">
        <v>0</v>
      </c>
      <c r="BZ16" s="43">
        <f t="shared" si="227"/>
        <v>0</v>
      </c>
      <c r="CA16" s="331" t="str">
        <f>IF(ISBLANK($I16), "Undefined", IF(BZ16&lt;0.5, "Complete",IF(SUMPRODUCT($N$41:BZ$41,$N16:BZ16)&lt;0.5, "To start", "Running")))</f>
        <v>Complete</v>
      </c>
      <c r="CB16" s="200">
        <v>0</v>
      </c>
      <c r="CC16" s="43">
        <f t="shared" si="228"/>
        <v>0</v>
      </c>
      <c r="CD16" s="331" t="str">
        <f>IF(ISBLANK($I16), "Undefined", IF(CC16&lt;0.5, "Complete",IF(SUMPRODUCT($N$41:CC$41,$N16:CC16)&lt;0.5, "To start", "Running")))</f>
        <v>Complete</v>
      </c>
      <c r="CE16" s="200">
        <v>0</v>
      </c>
      <c r="CF16" s="43">
        <f t="shared" si="229"/>
        <v>0</v>
      </c>
      <c r="CG16" s="331" t="str">
        <f>IF(ISBLANK($I16), "Undefined", IF(CF16&lt;0.5, "Complete",IF(SUMPRODUCT($N$41:CF$41,$N16:CF16)&lt;0.5, "To start", "Running")))</f>
        <v>Complete</v>
      </c>
      <c r="CH16" s="200">
        <v>0</v>
      </c>
      <c r="CI16" s="43">
        <f t="shared" si="230"/>
        <v>0</v>
      </c>
      <c r="CJ16" s="331" t="str">
        <f>IF(ISBLANK($I16), "Undefined", IF(CI16&lt;0.5, "Complete",IF(SUMPRODUCT($N$41:CI$41,$N16:CI16)&lt;0.5, "To start", "Running")))</f>
        <v>Complete</v>
      </c>
      <c r="CK16" s="200">
        <v>0</v>
      </c>
      <c r="CL16" s="43">
        <f t="shared" si="231"/>
        <v>0</v>
      </c>
      <c r="CM16" s="331" t="str">
        <f>IF(ISBLANK($I16), "Undefined", IF(CL16&lt;0.5, "Complete",IF(SUMPRODUCT($N$41:CL$41,$N16:CL16)&lt;0.5, "To start", "Running")))</f>
        <v>Complete</v>
      </c>
      <c r="CN16" s="200">
        <v>0</v>
      </c>
      <c r="CO16" s="43">
        <f t="shared" si="232"/>
        <v>0</v>
      </c>
      <c r="CP16" s="331" t="str">
        <f>IF(ISBLANK($I16), "Undefined", IF(CO16&lt;0.5, "Complete",IF(SUMPRODUCT($N$41:CO$41,$N16:CO16)&lt;0.5, "To start", "Running")))</f>
        <v>Complete</v>
      </c>
      <c r="CQ16" s="200">
        <v>0</v>
      </c>
      <c r="CR16" s="43">
        <f t="shared" si="233"/>
        <v>0</v>
      </c>
      <c r="CS16" s="331" t="str">
        <f>IF(ISBLANK($I16), "Undefined", IF(CR16&lt;0.5, "Complete",IF(SUMPRODUCT($N$41:CR$41,$N16:CR16)&lt;0.5, "To start", "Running")))</f>
        <v>Complete</v>
      </c>
      <c r="CT16" s="200">
        <v>0</v>
      </c>
      <c r="CU16" s="43">
        <f t="shared" si="234"/>
        <v>0</v>
      </c>
      <c r="CV16" s="331" t="str">
        <f>IF(ISBLANK($I16), "Undefined", IF(CU16&lt;0.5, "Complete",IF(SUMPRODUCT($N$41:CU$41,$N16:CU16)&lt;0.5, "To start", "Running")))</f>
        <v>Complete</v>
      </c>
      <c r="CW16" s="200">
        <v>0</v>
      </c>
      <c r="CX16" s="43">
        <f t="shared" si="235"/>
        <v>0</v>
      </c>
      <c r="CY16" s="331" t="str">
        <f>IF(ISBLANK($I16), "Undefined", IF(CX16&lt;0.5, "Complete",IF(SUMPRODUCT($N$41:CX$41,$N16:CX16)&lt;0.5, "To start", "Running")))</f>
        <v>Complete</v>
      </c>
      <c r="CZ16" s="200">
        <v>0</v>
      </c>
      <c r="DA16" s="43">
        <f t="shared" si="236"/>
        <v>0</v>
      </c>
      <c r="DB16" s="331" t="str">
        <f>IF(ISBLANK($I16), "Undefined", IF(DA16&lt;0.5, "Complete",IF(SUMPRODUCT($N$41:DA$41,$N16:DA16)&lt;0.5, "To start", "Running")))</f>
        <v>Complete</v>
      </c>
      <c r="DC16" s="200">
        <v>0</v>
      </c>
      <c r="DD16" s="43">
        <f t="shared" si="237"/>
        <v>0</v>
      </c>
      <c r="DE16" s="331" t="str">
        <f>IF(ISBLANK($I16), "Undefined", IF(DD16&lt;0.5, "Complete",IF(SUMPRODUCT($N$41:DD$41,$N16:DD16)&lt;0.5, "To start", "Running")))</f>
        <v>Complete</v>
      </c>
      <c r="DF16" s="200">
        <v>0</v>
      </c>
      <c r="DG16" s="43">
        <f t="shared" si="238"/>
        <v>0</v>
      </c>
      <c r="DH16" s="331" t="str">
        <f>IF(ISBLANK($I16), "Undefined", IF(DG16&lt;0.5, "Complete",IF(SUMPRODUCT($N$41:DG$41,$N16:DG16)&lt;0.5, "To start", "Running")))</f>
        <v>Complete</v>
      </c>
      <c r="DI16" s="200">
        <v>0</v>
      </c>
      <c r="DJ16" s="43">
        <f t="shared" si="239"/>
        <v>0</v>
      </c>
      <c r="DK16" s="331" t="str">
        <f>IF(ISBLANK($I16), "Undefined", IF(DJ16&lt;0.5, "Complete",IF(SUMPRODUCT($N$41:DJ$41,$N16:DJ16)&lt;0.5, "To start", "Running")))</f>
        <v>Complete</v>
      </c>
      <c r="DL16" s="200">
        <v>0</v>
      </c>
      <c r="DM16" s="43">
        <f t="shared" si="240"/>
        <v>0</v>
      </c>
      <c r="DN16" s="331" t="str">
        <f>IF(ISBLANK($I16), "Undefined", IF(DM16&lt;0.5, "Complete",IF(SUMPRODUCT($N$41:DM$41,$N16:DM16)&lt;0.5, "To start", "Running")))</f>
        <v>Complete</v>
      </c>
      <c r="DO16" s="200">
        <v>0</v>
      </c>
      <c r="DP16" s="43">
        <f t="shared" si="241"/>
        <v>0</v>
      </c>
      <c r="DQ16" s="331" t="str">
        <f>IF(ISBLANK($I16), "Undefined", IF(DP16&lt;0.5, "Complete",IF(SUMPRODUCT($N$41:DP$41,$N16:DP16)&lt;0.5, "To start", "Running")))</f>
        <v>Complete</v>
      </c>
      <c r="DR16" s="200">
        <v>0</v>
      </c>
      <c r="DS16" s="43">
        <f t="shared" si="242"/>
        <v>0</v>
      </c>
      <c r="DT16" s="331" t="str">
        <f>IF(ISBLANK($I16), "Undefined", IF(DS16&lt;0.5, "Complete",IF(SUMPRODUCT($N$41:DS$41,$N16:DS16)&lt;0.5, "To start", "Running")))</f>
        <v>Complete</v>
      </c>
      <c r="DU16" s="200">
        <v>0</v>
      </c>
      <c r="DV16" s="43">
        <f t="shared" si="243"/>
        <v>0</v>
      </c>
      <c r="DW16" s="331" t="str">
        <f>IF(ISBLANK($I16), "Undefined", IF(DV16&lt;0.5, "Complete",IF(SUMPRODUCT($N$41:DV$41,$N16:DV16)&lt;0.5, "To start", "Running")))</f>
        <v>Complete</v>
      </c>
      <c r="DX16" s="200">
        <v>0</v>
      </c>
      <c r="DY16" s="43">
        <f t="shared" si="244"/>
        <v>0</v>
      </c>
      <c r="DZ16" s="331" t="str">
        <f>IF(ISBLANK($I16), "Undefined", IF(DY16&lt;0.5, "Complete",IF(SUMPRODUCT($N$41:DY$41,$N16:DY16)&lt;0.5, "To start", "Running")))</f>
        <v>Complete</v>
      </c>
      <c r="EA16" s="200">
        <v>0</v>
      </c>
      <c r="EB16" s="43">
        <f t="shared" si="245"/>
        <v>0</v>
      </c>
      <c r="EC16" s="331" t="str">
        <f>IF(ISBLANK($I16), "Undefined", IF(EB16&lt;0.5, "Complete",IF(SUMPRODUCT($N$41:EB$41,$N16:EB16)&lt;0.5, "To start", "Running")))</f>
        <v>Complete</v>
      </c>
      <c r="ED16" s="248"/>
      <c r="EE16" s="188">
        <f>SUMPRODUCT($L$41:DK$41,$L16:DK16)</f>
        <v>2</v>
      </c>
      <c r="EF16" s="196">
        <f t="shared" si="77"/>
        <v>0.25</v>
      </c>
      <c r="EG16" s="188">
        <f ca="1">OFFSET($O16,0,(Capacity!$F$2-SprintStart)*3,1,1)</f>
        <v>0</v>
      </c>
      <c r="EH16" s="196">
        <f t="shared" ca="1" si="77"/>
        <v>0</v>
      </c>
      <c r="EI16" s="188">
        <f t="shared" ca="1" si="39"/>
        <v>2</v>
      </c>
      <c r="EJ16" s="196">
        <f t="shared" ca="1" si="120"/>
        <v>0.25</v>
      </c>
      <c r="EK16" s="198">
        <f t="shared" ca="1" si="78"/>
        <v>0</v>
      </c>
      <c r="EL16" s="189">
        <f t="shared" ca="1" si="79"/>
        <v>0</v>
      </c>
      <c r="EM16" s="196">
        <f t="shared" ca="1" si="80"/>
        <v>0</v>
      </c>
    </row>
    <row r="17" spans="1:143" x14ac:dyDescent="0.2">
      <c r="A17" s="309"/>
      <c r="B17" s="309"/>
      <c r="C17" s="310"/>
      <c r="D17" s="106"/>
      <c r="E17" s="106"/>
      <c r="F17" s="107"/>
      <c r="G17" s="205"/>
      <c r="H17" s="311"/>
      <c r="I17" s="312"/>
      <c r="J17" s="186"/>
      <c r="K17" s="204" t="str">
        <f ca="1">IF(SprintStart&gt;Capacity!$F$2, "To start", INDEX(Burndown,ROW(K17)-ROW(K$6),MIN(Capacity!$F$2-SprintStart,29)*3+3))</f>
        <v>Undefined</v>
      </c>
      <c r="L17" s="318"/>
      <c r="M17" s="192">
        <v>0</v>
      </c>
      <c r="N17" s="200">
        <v>0</v>
      </c>
      <c r="O17" s="49">
        <f t="shared" si="207"/>
        <v>0</v>
      </c>
      <c r="P17" s="331" t="str">
        <f>IF(ISBLANK($I17), "Undefined", IF(O17&lt;0.5, "Complete",IF(SUMPRODUCT($N$41:O$41,$N17:O17)&lt;0.5, "To start", "Running")))</f>
        <v>Undefined</v>
      </c>
      <c r="Q17" s="200">
        <v>0</v>
      </c>
      <c r="R17" s="43">
        <f t="shared" si="208"/>
        <v>0</v>
      </c>
      <c r="S17" s="331" t="str">
        <f>IF(ISBLANK($I17), "Undefined", IF(R17&lt;0.5, "Complete",IF(SUMPRODUCT($N$41:R$41,$N17:R17)&lt;0.5, "To start", "Running")))</f>
        <v>Undefined</v>
      </c>
      <c r="T17" s="200">
        <v>0</v>
      </c>
      <c r="U17" s="43">
        <f t="shared" si="209"/>
        <v>0</v>
      </c>
      <c r="V17" s="331" t="str">
        <f>IF(ISBLANK($I17), "Undefined", IF(U17&lt;0.5, "Complete",IF(SUMPRODUCT($N$41:U$41,$N17:U17)&lt;0.5, "To start", "Running")))</f>
        <v>Undefined</v>
      </c>
      <c r="W17" s="200">
        <v>0</v>
      </c>
      <c r="X17" s="43">
        <f t="shared" si="210"/>
        <v>0</v>
      </c>
      <c r="Y17" s="331" t="str">
        <f>IF(ISBLANK($I17), "Undefined", IF(X17&lt;0.5, "Complete",IF(SUMPRODUCT($N$41:X$41,$N17:X17)&lt;0.5, "To start", "Running")))</f>
        <v>Undefined</v>
      </c>
      <c r="Z17" s="200">
        <v>0</v>
      </c>
      <c r="AA17" s="43">
        <f t="shared" si="211"/>
        <v>0</v>
      </c>
      <c r="AB17" s="331" t="str">
        <f>IF(ISBLANK($I17), "Undefined", IF(AA17&lt;0.5, "Complete",IF(SUMPRODUCT($N$41:AA$41,$N17:AA17)&lt;0.5, "To start", "Running")))</f>
        <v>Undefined</v>
      </c>
      <c r="AC17" s="200">
        <v>0</v>
      </c>
      <c r="AD17" s="43">
        <f t="shared" si="212"/>
        <v>0</v>
      </c>
      <c r="AE17" s="331" t="str">
        <f>IF(ISBLANK($I17), "Undefined", IF(AD17&lt;0.5, "Complete",IF(SUMPRODUCT($N$41:AD$41,$N17:AD17)&lt;0.5, "To start", "Running")))</f>
        <v>Undefined</v>
      </c>
      <c r="AF17" s="200">
        <v>0</v>
      </c>
      <c r="AG17" s="43">
        <f t="shared" si="213"/>
        <v>0</v>
      </c>
      <c r="AH17" s="331" t="str">
        <f>IF(ISBLANK($I17), "Undefined", IF(AG17&lt;0.5, "Complete",IF(SUMPRODUCT($N$41:AG$41,$N17:AG17)&lt;0.5, "To start", "Running")))</f>
        <v>Undefined</v>
      </c>
      <c r="AI17" s="200">
        <v>0</v>
      </c>
      <c r="AJ17" s="43">
        <f t="shared" si="246"/>
        <v>0</v>
      </c>
      <c r="AK17" s="331" t="str">
        <f>IF(ISBLANK($I17), "Undefined", IF(AJ17&lt;0.5, "Complete",IF(SUMPRODUCT($N$41:AJ$41,$N17:AJ17)&lt;0.5, "To start", "Running")))</f>
        <v>Undefined</v>
      </c>
      <c r="AL17" s="200">
        <v>0</v>
      </c>
      <c r="AM17" s="43">
        <f t="shared" si="214"/>
        <v>0</v>
      </c>
      <c r="AN17" s="331" t="str">
        <f>IF(ISBLANK($I17), "Undefined", IF(AM17&lt;0.5, "Complete",IF(SUMPRODUCT($N$41:AM$41,$N17:AM17)&lt;0.5, "To start", "Running")))</f>
        <v>Undefined</v>
      </c>
      <c r="AO17" s="200">
        <v>0</v>
      </c>
      <c r="AP17" s="43">
        <f t="shared" si="215"/>
        <v>0</v>
      </c>
      <c r="AQ17" s="331" t="str">
        <f>IF(ISBLANK($I17), "Undefined", IF(AP17&lt;0.5, "Complete",IF(SUMPRODUCT($N$41:AP$41,$N17:AP17)&lt;0.5, "To start", "Running")))</f>
        <v>Undefined</v>
      </c>
      <c r="AR17" s="200">
        <v>0</v>
      </c>
      <c r="AS17" s="43">
        <f t="shared" si="216"/>
        <v>0</v>
      </c>
      <c r="AT17" s="331" t="str">
        <f>IF(ISBLANK($I17), "Undefined", IF(AS17&lt;0.5, "Complete",IF(SUMPRODUCT($N$41:AS$41,$N17:AS17)&lt;0.5, "To start", "Running")))</f>
        <v>Undefined</v>
      </c>
      <c r="AU17" s="200">
        <v>0</v>
      </c>
      <c r="AV17" s="43">
        <f t="shared" si="217"/>
        <v>0</v>
      </c>
      <c r="AW17" s="331" t="str">
        <f>IF(ISBLANK($I17), "Undefined", IF(AV17&lt;0.5, "Complete",IF(SUMPRODUCT($N$41:AV$41,$N17:AV17)&lt;0.5, "To start", "Running")))</f>
        <v>Undefined</v>
      </c>
      <c r="AX17" s="200">
        <v>0</v>
      </c>
      <c r="AY17" s="43">
        <f t="shared" si="218"/>
        <v>0</v>
      </c>
      <c r="AZ17" s="331" t="str">
        <f>IF(ISBLANK($I17), "Undefined", IF(AY17&lt;0.5, "Complete",IF(SUMPRODUCT($N$41:AY$41,$N17:AY17)&lt;0.5, "To start", "Running")))</f>
        <v>Undefined</v>
      </c>
      <c r="BA17" s="200">
        <v>0</v>
      </c>
      <c r="BB17" s="43">
        <f t="shared" si="219"/>
        <v>0</v>
      </c>
      <c r="BC17" s="331" t="str">
        <f>IF(ISBLANK($I17), "Undefined", IF(BB17&lt;0.5, "Complete",IF(SUMPRODUCT($N$41:BB$41,$N17:BB17)&lt;0.5, "To start", "Running")))</f>
        <v>Undefined</v>
      </c>
      <c r="BD17" s="200">
        <v>0</v>
      </c>
      <c r="BE17" s="43">
        <f t="shared" si="220"/>
        <v>0</v>
      </c>
      <c r="BF17" s="331" t="str">
        <f>IF(ISBLANK($I17), "Undefined", IF(BE17&lt;0.5, "Complete",IF(SUMPRODUCT($N$41:BE$41,$N17:BE17)&lt;0.5, "To start", "Running")))</f>
        <v>Undefined</v>
      </c>
      <c r="BG17" s="200">
        <v>0</v>
      </c>
      <c r="BH17" s="43">
        <f t="shared" si="221"/>
        <v>0</v>
      </c>
      <c r="BI17" s="331" t="str">
        <f>IF(ISBLANK($I17), "Undefined", IF(BH17&lt;0.5, "Complete",IF(SUMPRODUCT($N$41:BH$41,$N17:BH17)&lt;0.5, "To start", "Running")))</f>
        <v>Undefined</v>
      </c>
      <c r="BJ17" s="200">
        <v>0</v>
      </c>
      <c r="BK17" s="43">
        <f t="shared" si="222"/>
        <v>0</v>
      </c>
      <c r="BL17" s="331" t="str">
        <f>IF(ISBLANK($I17), "Undefined", IF(BK17&lt;0.5, "Complete",IF(SUMPRODUCT($N$41:BK$41,$N17:BK17)&lt;0.5, "To start", "Running")))</f>
        <v>Undefined</v>
      </c>
      <c r="BM17" s="200">
        <v>0</v>
      </c>
      <c r="BN17" s="43">
        <f t="shared" si="223"/>
        <v>0</v>
      </c>
      <c r="BO17" s="331" t="str">
        <f>IF(ISBLANK($I17), "Undefined", IF(BN17&lt;0.5, "Complete",IF(SUMPRODUCT($N$41:BN$41,$N17:BN17)&lt;0.5, "To start", "Running")))</f>
        <v>Undefined</v>
      </c>
      <c r="BP17" s="200">
        <v>0</v>
      </c>
      <c r="BQ17" s="43">
        <f t="shared" si="224"/>
        <v>0</v>
      </c>
      <c r="BR17" s="331" t="str">
        <f>IF(ISBLANK($I17), "Undefined", IF(BQ17&lt;0.5, "Complete",IF(SUMPRODUCT($N$41:BQ$41,$N17:BQ17)&lt;0.5, "To start", "Running")))</f>
        <v>Undefined</v>
      </c>
      <c r="BS17" s="200">
        <v>0</v>
      </c>
      <c r="BT17" s="43">
        <f t="shared" si="225"/>
        <v>0</v>
      </c>
      <c r="BU17" s="331" t="str">
        <f>IF(ISBLANK($I17), "Undefined", IF(BT17&lt;0.5, "Complete",IF(SUMPRODUCT($N$41:BT$41,$N17:BT17)&lt;0.5, "To start", "Running")))</f>
        <v>Undefined</v>
      </c>
      <c r="BV17" s="200">
        <v>0</v>
      </c>
      <c r="BW17" s="43">
        <f t="shared" si="226"/>
        <v>0</v>
      </c>
      <c r="BX17" s="331" t="str">
        <f>IF(ISBLANK($I17), "Undefined", IF(BW17&lt;0.5, "Complete",IF(SUMPRODUCT($N$41:BW$41,$N17:BW17)&lt;0.5, "To start", "Running")))</f>
        <v>Undefined</v>
      </c>
      <c r="BY17" s="200">
        <v>0</v>
      </c>
      <c r="BZ17" s="43">
        <f t="shared" si="227"/>
        <v>0</v>
      </c>
      <c r="CA17" s="331" t="str">
        <f>IF(ISBLANK($I17), "Undefined", IF(BZ17&lt;0.5, "Complete",IF(SUMPRODUCT($N$41:BZ$41,$N17:BZ17)&lt;0.5, "To start", "Running")))</f>
        <v>Undefined</v>
      </c>
      <c r="CB17" s="200">
        <v>0</v>
      </c>
      <c r="CC17" s="43">
        <f t="shared" si="228"/>
        <v>0</v>
      </c>
      <c r="CD17" s="331" t="str">
        <f>IF(ISBLANK($I17), "Undefined", IF(CC17&lt;0.5, "Complete",IF(SUMPRODUCT($N$41:CC$41,$N17:CC17)&lt;0.5, "To start", "Running")))</f>
        <v>Undefined</v>
      </c>
      <c r="CE17" s="200">
        <v>0</v>
      </c>
      <c r="CF17" s="43">
        <f t="shared" si="229"/>
        <v>0</v>
      </c>
      <c r="CG17" s="331" t="str">
        <f>IF(ISBLANK($I17), "Undefined", IF(CF17&lt;0.5, "Complete",IF(SUMPRODUCT($N$41:CF$41,$N17:CF17)&lt;0.5, "To start", "Running")))</f>
        <v>Undefined</v>
      </c>
      <c r="CH17" s="200">
        <v>0</v>
      </c>
      <c r="CI17" s="43">
        <f t="shared" si="230"/>
        <v>0</v>
      </c>
      <c r="CJ17" s="331" t="str">
        <f>IF(ISBLANK($I17), "Undefined", IF(CI17&lt;0.5, "Complete",IF(SUMPRODUCT($N$41:CI$41,$N17:CI17)&lt;0.5, "To start", "Running")))</f>
        <v>Undefined</v>
      </c>
      <c r="CK17" s="200">
        <v>0</v>
      </c>
      <c r="CL17" s="43">
        <f t="shared" si="231"/>
        <v>0</v>
      </c>
      <c r="CM17" s="331" t="str">
        <f>IF(ISBLANK($I17), "Undefined", IF(CL17&lt;0.5, "Complete",IF(SUMPRODUCT($N$41:CL$41,$N17:CL17)&lt;0.5, "To start", "Running")))</f>
        <v>Undefined</v>
      </c>
      <c r="CN17" s="200">
        <v>0</v>
      </c>
      <c r="CO17" s="43">
        <f t="shared" si="232"/>
        <v>0</v>
      </c>
      <c r="CP17" s="331" t="str">
        <f>IF(ISBLANK($I17), "Undefined", IF(CO17&lt;0.5, "Complete",IF(SUMPRODUCT($N$41:CO$41,$N17:CO17)&lt;0.5, "To start", "Running")))</f>
        <v>Undefined</v>
      </c>
      <c r="CQ17" s="200">
        <v>0</v>
      </c>
      <c r="CR17" s="43">
        <f t="shared" si="233"/>
        <v>0</v>
      </c>
      <c r="CS17" s="331" t="str">
        <f>IF(ISBLANK($I17), "Undefined", IF(CR17&lt;0.5, "Complete",IF(SUMPRODUCT($N$41:CR$41,$N17:CR17)&lt;0.5, "To start", "Running")))</f>
        <v>Undefined</v>
      </c>
      <c r="CT17" s="200">
        <v>0</v>
      </c>
      <c r="CU17" s="43">
        <f t="shared" si="234"/>
        <v>0</v>
      </c>
      <c r="CV17" s="331" t="str">
        <f>IF(ISBLANK($I17), "Undefined", IF(CU17&lt;0.5, "Complete",IF(SUMPRODUCT($N$41:CU$41,$N17:CU17)&lt;0.5, "To start", "Running")))</f>
        <v>Undefined</v>
      </c>
      <c r="CW17" s="200">
        <v>0</v>
      </c>
      <c r="CX17" s="43">
        <f t="shared" si="235"/>
        <v>0</v>
      </c>
      <c r="CY17" s="331" t="str">
        <f>IF(ISBLANK($I17), "Undefined", IF(CX17&lt;0.5, "Complete",IF(SUMPRODUCT($N$41:CX$41,$N17:CX17)&lt;0.5, "To start", "Running")))</f>
        <v>Undefined</v>
      </c>
      <c r="CZ17" s="200">
        <v>0</v>
      </c>
      <c r="DA17" s="43">
        <f t="shared" si="236"/>
        <v>0</v>
      </c>
      <c r="DB17" s="331" t="str">
        <f>IF(ISBLANK($I17), "Undefined", IF(DA17&lt;0.5, "Complete",IF(SUMPRODUCT($N$41:DA$41,$N17:DA17)&lt;0.5, "To start", "Running")))</f>
        <v>Undefined</v>
      </c>
      <c r="DC17" s="200">
        <v>0</v>
      </c>
      <c r="DD17" s="43">
        <f t="shared" si="237"/>
        <v>0</v>
      </c>
      <c r="DE17" s="331" t="str">
        <f>IF(ISBLANK($I17), "Undefined", IF(DD17&lt;0.5, "Complete",IF(SUMPRODUCT($N$41:DD$41,$N17:DD17)&lt;0.5, "To start", "Running")))</f>
        <v>Undefined</v>
      </c>
      <c r="DF17" s="200">
        <v>0</v>
      </c>
      <c r="DG17" s="43">
        <f t="shared" si="238"/>
        <v>0</v>
      </c>
      <c r="DH17" s="331" t="str">
        <f>IF(ISBLANK($I17), "Undefined", IF(DG17&lt;0.5, "Complete",IF(SUMPRODUCT($N$41:DG$41,$N17:DG17)&lt;0.5, "To start", "Running")))</f>
        <v>Undefined</v>
      </c>
      <c r="DI17" s="200">
        <v>0</v>
      </c>
      <c r="DJ17" s="43">
        <f t="shared" si="239"/>
        <v>0</v>
      </c>
      <c r="DK17" s="331" t="str">
        <f>IF(ISBLANK($I17), "Undefined", IF(DJ17&lt;0.5, "Complete",IF(SUMPRODUCT($N$41:DJ$41,$N17:DJ17)&lt;0.5, "To start", "Running")))</f>
        <v>Undefined</v>
      </c>
      <c r="DL17" s="200">
        <v>0</v>
      </c>
      <c r="DM17" s="43">
        <f t="shared" si="240"/>
        <v>0</v>
      </c>
      <c r="DN17" s="331" t="str">
        <f>IF(ISBLANK($I17), "Undefined", IF(DM17&lt;0.5, "Complete",IF(SUMPRODUCT($N$41:DM$41,$N17:DM17)&lt;0.5, "To start", "Running")))</f>
        <v>Undefined</v>
      </c>
      <c r="DO17" s="200">
        <v>0</v>
      </c>
      <c r="DP17" s="43">
        <f t="shared" si="241"/>
        <v>0</v>
      </c>
      <c r="DQ17" s="331" t="str">
        <f>IF(ISBLANK($I17), "Undefined", IF(DP17&lt;0.5, "Complete",IF(SUMPRODUCT($N$41:DP$41,$N17:DP17)&lt;0.5, "To start", "Running")))</f>
        <v>Undefined</v>
      </c>
      <c r="DR17" s="200">
        <v>0</v>
      </c>
      <c r="DS17" s="43">
        <f t="shared" si="242"/>
        <v>0</v>
      </c>
      <c r="DT17" s="331" t="str">
        <f>IF(ISBLANK($I17), "Undefined", IF(DS17&lt;0.5, "Complete",IF(SUMPRODUCT($N$41:DS$41,$N17:DS17)&lt;0.5, "To start", "Running")))</f>
        <v>Undefined</v>
      </c>
      <c r="DU17" s="200">
        <v>0</v>
      </c>
      <c r="DV17" s="43">
        <f t="shared" si="243"/>
        <v>0</v>
      </c>
      <c r="DW17" s="331" t="str">
        <f>IF(ISBLANK($I17), "Undefined", IF(DV17&lt;0.5, "Complete",IF(SUMPRODUCT($N$41:DV$41,$N17:DV17)&lt;0.5, "To start", "Running")))</f>
        <v>Undefined</v>
      </c>
      <c r="DX17" s="200">
        <v>0</v>
      </c>
      <c r="DY17" s="43">
        <f t="shared" si="244"/>
        <v>0</v>
      </c>
      <c r="DZ17" s="331" t="str">
        <f>IF(ISBLANK($I17), "Undefined", IF(DY17&lt;0.5, "Complete",IF(SUMPRODUCT($N$41:DY$41,$N17:DY17)&lt;0.5, "To start", "Running")))</f>
        <v>Undefined</v>
      </c>
      <c r="EA17" s="200">
        <v>0</v>
      </c>
      <c r="EB17" s="43">
        <f t="shared" si="245"/>
        <v>0</v>
      </c>
      <c r="EC17" s="331" t="str">
        <f>IF(ISBLANK($I17), "Undefined", IF(EB17&lt;0.5, "Complete",IF(SUMPRODUCT($N$41:EB$41,$N17:EB17)&lt;0.5, "To start", "Running")))</f>
        <v>Undefined</v>
      </c>
      <c r="ED17" s="248"/>
      <c r="EE17" s="188">
        <f>SUMPRODUCT($L$41:DK$41,$L17:DK17)</f>
        <v>0</v>
      </c>
      <c r="EF17" s="196">
        <f t="shared" si="77"/>
        <v>0</v>
      </c>
      <c r="EG17" s="188">
        <f ca="1">OFFSET($O17,0,(Capacity!$F$2-SprintStart)*3,1,1)</f>
        <v>0</v>
      </c>
      <c r="EH17" s="196">
        <f t="shared" ca="1" si="77"/>
        <v>0</v>
      </c>
      <c r="EI17" s="188">
        <f t="shared" ca="1" si="39"/>
        <v>0</v>
      </c>
      <c r="EJ17" s="196">
        <f t="shared" ca="1" si="120"/>
        <v>0</v>
      </c>
      <c r="EK17" s="198" t="str">
        <f t="shared" ca="1" si="78"/>
        <v/>
      </c>
      <c r="EL17" s="189">
        <f t="shared" ca="1" si="79"/>
        <v>0</v>
      </c>
      <c r="EM17" s="196">
        <f t="shared" ca="1" si="80"/>
        <v>0</v>
      </c>
    </row>
    <row r="18" spans="1:143" x14ac:dyDescent="0.2">
      <c r="A18" s="309"/>
      <c r="B18" s="309"/>
      <c r="C18" s="310"/>
      <c r="D18" s="106"/>
      <c r="E18" s="106"/>
      <c r="F18" s="107"/>
      <c r="G18" s="205"/>
      <c r="H18" s="311"/>
      <c r="I18" s="312"/>
      <c r="J18" s="186"/>
      <c r="K18" s="204" t="str">
        <f ca="1">IF(SprintStart&gt;Capacity!$F$2, "To start", INDEX(Burndown,ROW(K18)-ROW(K$6),MIN(Capacity!$F$2-SprintStart,29)*3+3))</f>
        <v>Undefined</v>
      </c>
      <c r="L18" s="318"/>
      <c r="M18" s="192">
        <v>0</v>
      </c>
      <c r="N18" s="200">
        <v>0</v>
      </c>
      <c r="O18" s="49">
        <f t="shared" si="207"/>
        <v>0</v>
      </c>
      <c r="P18" s="331" t="str">
        <f>IF(ISBLANK($I18), "Undefined", IF(O18&lt;0.5, "Complete",IF(SUMPRODUCT($N$41:O$41,$N18:O18)&lt;0.5, "To start", "Running")))</f>
        <v>Undefined</v>
      </c>
      <c r="Q18" s="200">
        <v>0</v>
      </c>
      <c r="R18" s="43">
        <f t="shared" si="208"/>
        <v>0</v>
      </c>
      <c r="S18" s="331" t="str">
        <f>IF(ISBLANK($I18), "Undefined", IF(R18&lt;0.5, "Complete",IF(SUMPRODUCT($N$41:R$41,$N18:R18)&lt;0.5, "To start", "Running")))</f>
        <v>Undefined</v>
      </c>
      <c r="T18" s="200">
        <v>0</v>
      </c>
      <c r="U18" s="43">
        <f t="shared" si="209"/>
        <v>0</v>
      </c>
      <c r="V18" s="331" t="str">
        <f>IF(ISBLANK($I18), "Undefined", IF(U18&lt;0.5, "Complete",IF(SUMPRODUCT($N$41:U$41,$N18:U18)&lt;0.5, "To start", "Running")))</f>
        <v>Undefined</v>
      </c>
      <c r="W18" s="200">
        <v>0</v>
      </c>
      <c r="X18" s="43">
        <f t="shared" si="210"/>
        <v>0</v>
      </c>
      <c r="Y18" s="331" t="str">
        <f>IF(ISBLANK($I18), "Undefined", IF(X18&lt;0.5, "Complete",IF(SUMPRODUCT($N$41:X$41,$N18:X18)&lt;0.5, "To start", "Running")))</f>
        <v>Undefined</v>
      </c>
      <c r="Z18" s="200">
        <v>0</v>
      </c>
      <c r="AA18" s="43">
        <f t="shared" si="211"/>
        <v>0</v>
      </c>
      <c r="AB18" s="331" t="str">
        <f>IF(ISBLANK($I18), "Undefined", IF(AA18&lt;0.5, "Complete",IF(SUMPRODUCT($N$41:AA$41,$N18:AA18)&lt;0.5, "To start", "Running")))</f>
        <v>Undefined</v>
      </c>
      <c r="AC18" s="200">
        <v>0</v>
      </c>
      <c r="AD18" s="43">
        <f t="shared" si="212"/>
        <v>0</v>
      </c>
      <c r="AE18" s="331" t="str">
        <f>IF(ISBLANK($I18), "Undefined", IF(AD18&lt;0.5, "Complete",IF(SUMPRODUCT($N$41:AD$41,$N18:AD18)&lt;0.5, "To start", "Running")))</f>
        <v>Undefined</v>
      </c>
      <c r="AF18" s="200">
        <v>0</v>
      </c>
      <c r="AG18" s="43">
        <f t="shared" si="213"/>
        <v>0</v>
      </c>
      <c r="AH18" s="331" t="str">
        <f>IF(ISBLANK($I18), "Undefined", IF(AG18&lt;0.5, "Complete",IF(SUMPRODUCT($N$41:AG$41,$N18:AG18)&lt;0.5, "To start", "Running")))</f>
        <v>Undefined</v>
      </c>
      <c r="AI18" s="200">
        <v>0</v>
      </c>
      <c r="AJ18" s="43">
        <f t="shared" si="246"/>
        <v>0</v>
      </c>
      <c r="AK18" s="331" t="str">
        <f>IF(ISBLANK($I18), "Undefined", IF(AJ18&lt;0.5, "Complete",IF(SUMPRODUCT($N$41:AJ$41,$N18:AJ18)&lt;0.5, "To start", "Running")))</f>
        <v>Undefined</v>
      </c>
      <c r="AL18" s="200">
        <v>0</v>
      </c>
      <c r="AM18" s="43">
        <f t="shared" si="214"/>
        <v>0</v>
      </c>
      <c r="AN18" s="331" t="str">
        <f>IF(ISBLANK($I18), "Undefined", IF(AM18&lt;0.5, "Complete",IF(SUMPRODUCT($N$41:AM$41,$N18:AM18)&lt;0.5, "To start", "Running")))</f>
        <v>Undefined</v>
      </c>
      <c r="AO18" s="200">
        <v>0</v>
      </c>
      <c r="AP18" s="43">
        <f t="shared" si="215"/>
        <v>0</v>
      </c>
      <c r="AQ18" s="331" t="str">
        <f>IF(ISBLANK($I18), "Undefined", IF(AP18&lt;0.5, "Complete",IF(SUMPRODUCT($N$41:AP$41,$N18:AP18)&lt;0.5, "To start", "Running")))</f>
        <v>Undefined</v>
      </c>
      <c r="AR18" s="200">
        <v>0</v>
      </c>
      <c r="AS18" s="43">
        <f t="shared" si="216"/>
        <v>0</v>
      </c>
      <c r="AT18" s="331" t="str">
        <f>IF(ISBLANK($I18), "Undefined", IF(AS18&lt;0.5, "Complete",IF(SUMPRODUCT($N$41:AS$41,$N18:AS18)&lt;0.5, "To start", "Running")))</f>
        <v>Undefined</v>
      </c>
      <c r="AU18" s="200">
        <v>0</v>
      </c>
      <c r="AV18" s="43">
        <f t="shared" si="217"/>
        <v>0</v>
      </c>
      <c r="AW18" s="331" t="str">
        <f>IF(ISBLANK($I18), "Undefined", IF(AV18&lt;0.5, "Complete",IF(SUMPRODUCT($N$41:AV$41,$N18:AV18)&lt;0.5, "To start", "Running")))</f>
        <v>Undefined</v>
      </c>
      <c r="AX18" s="200">
        <v>0</v>
      </c>
      <c r="AY18" s="43">
        <f t="shared" si="218"/>
        <v>0</v>
      </c>
      <c r="AZ18" s="331" t="str">
        <f>IF(ISBLANK($I18), "Undefined", IF(AY18&lt;0.5, "Complete",IF(SUMPRODUCT($N$41:AY$41,$N18:AY18)&lt;0.5, "To start", "Running")))</f>
        <v>Undefined</v>
      </c>
      <c r="BA18" s="200">
        <v>0</v>
      </c>
      <c r="BB18" s="43">
        <f t="shared" si="219"/>
        <v>0</v>
      </c>
      <c r="BC18" s="331" t="str">
        <f>IF(ISBLANK($I18), "Undefined", IF(BB18&lt;0.5, "Complete",IF(SUMPRODUCT($N$41:BB$41,$N18:BB18)&lt;0.5, "To start", "Running")))</f>
        <v>Undefined</v>
      </c>
      <c r="BD18" s="200">
        <v>0</v>
      </c>
      <c r="BE18" s="43">
        <f t="shared" si="220"/>
        <v>0</v>
      </c>
      <c r="BF18" s="331" t="str">
        <f>IF(ISBLANK($I18), "Undefined", IF(BE18&lt;0.5, "Complete",IF(SUMPRODUCT($N$41:BE$41,$N18:BE18)&lt;0.5, "To start", "Running")))</f>
        <v>Undefined</v>
      </c>
      <c r="BG18" s="200">
        <v>0</v>
      </c>
      <c r="BH18" s="43">
        <f t="shared" si="221"/>
        <v>0</v>
      </c>
      <c r="BI18" s="331" t="str">
        <f>IF(ISBLANK($I18), "Undefined", IF(BH18&lt;0.5, "Complete",IF(SUMPRODUCT($N$41:BH$41,$N18:BH18)&lt;0.5, "To start", "Running")))</f>
        <v>Undefined</v>
      </c>
      <c r="BJ18" s="200">
        <v>0</v>
      </c>
      <c r="BK18" s="43">
        <f t="shared" si="222"/>
        <v>0</v>
      </c>
      <c r="BL18" s="331" t="str">
        <f>IF(ISBLANK($I18), "Undefined", IF(BK18&lt;0.5, "Complete",IF(SUMPRODUCT($N$41:BK$41,$N18:BK18)&lt;0.5, "To start", "Running")))</f>
        <v>Undefined</v>
      </c>
      <c r="BM18" s="200">
        <v>0</v>
      </c>
      <c r="BN18" s="43">
        <f t="shared" si="223"/>
        <v>0</v>
      </c>
      <c r="BO18" s="331" t="str">
        <f>IF(ISBLANK($I18), "Undefined", IF(BN18&lt;0.5, "Complete",IF(SUMPRODUCT($N$41:BN$41,$N18:BN18)&lt;0.5, "To start", "Running")))</f>
        <v>Undefined</v>
      </c>
      <c r="BP18" s="200">
        <v>0</v>
      </c>
      <c r="BQ18" s="43">
        <f t="shared" si="224"/>
        <v>0</v>
      </c>
      <c r="BR18" s="331" t="str">
        <f>IF(ISBLANK($I18), "Undefined", IF(BQ18&lt;0.5, "Complete",IF(SUMPRODUCT($N$41:BQ$41,$N18:BQ18)&lt;0.5, "To start", "Running")))</f>
        <v>Undefined</v>
      </c>
      <c r="BS18" s="200">
        <v>0</v>
      </c>
      <c r="BT18" s="43">
        <f t="shared" si="225"/>
        <v>0</v>
      </c>
      <c r="BU18" s="331" t="str">
        <f>IF(ISBLANK($I18), "Undefined", IF(BT18&lt;0.5, "Complete",IF(SUMPRODUCT($N$41:BT$41,$N18:BT18)&lt;0.5, "To start", "Running")))</f>
        <v>Undefined</v>
      </c>
      <c r="BV18" s="200">
        <v>0</v>
      </c>
      <c r="BW18" s="43">
        <f t="shared" si="226"/>
        <v>0</v>
      </c>
      <c r="BX18" s="331" t="str">
        <f>IF(ISBLANK($I18), "Undefined", IF(BW18&lt;0.5, "Complete",IF(SUMPRODUCT($N$41:BW$41,$N18:BW18)&lt;0.5, "To start", "Running")))</f>
        <v>Undefined</v>
      </c>
      <c r="BY18" s="200">
        <v>0</v>
      </c>
      <c r="BZ18" s="43">
        <f t="shared" si="227"/>
        <v>0</v>
      </c>
      <c r="CA18" s="331" t="str">
        <f>IF(ISBLANK($I18), "Undefined", IF(BZ18&lt;0.5, "Complete",IF(SUMPRODUCT($N$41:BZ$41,$N18:BZ18)&lt;0.5, "To start", "Running")))</f>
        <v>Undefined</v>
      </c>
      <c r="CB18" s="200">
        <v>0</v>
      </c>
      <c r="CC18" s="43">
        <f t="shared" si="228"/>
        <v>0</v>
      </c>
      <c r="CD18" s="331" t="str">
        <f>IF(ISBLANK($I18), "Undefined", IF(CC18&lt;0.5, "Complete",IF(SUMPRODUCT($N$41:CC$41,$N18:CC18)&lt;0.5, "To start", "Running")))</f>
        <v>Undefined</v>
      </c>
      <c r="CE18" s="200">
        <v>0</v>
      </c>
      <c r="CF18" s="43">
        <f t="shared" si="229"/>
        <v>0</v>
      </c>
      <c r="CG18" s="331" t="str">
        <f>IF(ISBLANK($I18), "Undefined", IF(CF18&lt;0.5, "Complete",IF(SUMPRODUCT($N$41:CF$41,$N18:CF18)&lt;0.5, "To start", "Running")))</f>
        <v>Undefined</v>
      </c>
      <c r="CH18" s="200">
        <v>0</v>
      </c>
      <c r="CI18" s="43">
        <f t="shared" si="230"/>
        <v>0</v>
      </c>
      <c r="CJ18" s="331" t="str">
        <f>IF(ISBLANK($I18), "Undefined", IF(CI18&lt;0.5, "Complete",IF(SUMPRODUCT($N$41:CI$41,$N18:CI18)&lt;0.5, "To start", "Running")))</f>
        <v>Undefined</v>
      </c>
      <c r="CK18" s="200">
        <v>0</v>
      </c>
      <c r="CL18" s="43">
        <f t="shared" si="231"/>
        <v>0</v>
      </c>
      <c r="CM18" s="331" t="str">
        <f>IF(ISBLANK($I18), "Undefined", IF(CL18&lt;0.5, "Complete",IF(SUMPRODUCT($N$41:CL$41,$N18:CL18)&lt;0.5, "To start", "Running")))</f>
        <v>Undefined</v>
      </c>
      <c r="CN18" s="200">
        <v>0</v>
      </c>
      <c r="CO18" s="43">
        <f t="shared" si="232"/>
        <v>0</v>
      </c>
      <c r="CP18" s="331" t="str">
        <f>IF(ISBLANK($I18), "Undefined", IF(CO18&lt;0.5, "Complete",IF(SUMPRODUCT($N$41:CO$41,$N18:CO18)&lt;0.5, "To start", "Running")))</f>
        <v>Undefined</v>
      </c>
      <c r="CQ18" s="200">
        <v>0</v>
      </c>
      <c r="CR18" s="43">
        <f t="shared" si="233"/>
        <v>0</v>
      </c>
      <c r="CS18" s="331" t="str">
        <f>IF(ISBLANK($I18), "Undefined", IF(CR18&lt;0.5, "Complete",IF(SUMPRODUCT($N$41:CR$41,$N18:CR18)&lt;0.5, "To start", "Running")))</f>
        <v>Undefined</v>
      </c>
      <c r="CT18" s="200">
        <v>0</v>
      </c>
      <c r="CU18" s="43">
        <f t="shared" si="234"/>
        <v>0</v>
      </c>
      <c r="CV18" s="331" t="str">
        <f>IF(ISBLANK($I18), "Undefined", IF(CU18&lt;0.5, "Complete",IF(SUMPRODUCT($N$41:CU$41,$N18:CU18)&lt;0.5, "To start", "Running")))</f>
        <v>Undefined</v>
      </c>
      <c r="CW18" s="200">
        <v>0</v>
      </c>
      <c r="CX18" s="43">
        <f t="shared" si="235"/>
        <v>0</v>
      </c>
      <c r="CY18" s="331" t="str">
        <f>IF(ISBLANK($I18), "Undefined", IF(CX18&lt;0.5, "Complete",IF(SUMPRODUCT($N$41:CX$41,$N18:CX18)&lt;0.5, "To start", "Running")))</f>
        <v>Undefined</v>
      </c>
      <c r="CZ18" s="200">
        <v>0</v>
      </c>
      <c r="DA18" s="43">
        <f t="shared" si="236"/>
        <v>0</v>
      </c>
      <c r="DB18" s="331" t="str">
        <f>IF(ISBLANK($I18), "Undefined", IF(DA18&lt;0.5, "Complete",IF(SUMPRODUCT($N$41:DA$41,$N18:DA18)&lt;0.5, "To start", "Running")))</f>
        <v>Undefined</v>
      </c>
      <c r="DC18" s="200">
        <v>0</v>
      </c>
      <c r="DD18" s="43">
        <f t="shared" si="237"/>
        <v>0</v>
      </c>
      <c r="DE18" s="331" t="str">
        <f>IF(ISBLANK($I18), "Undefined", IF(DD18&lt;0.5, "Complete",IF(SUMPRODUCT($N$41:DD$41,$N18:DD18)&lt;0.5, "To start", "Running")))</f>
        <v>Undefined</v>
      </c>
      <c r="DF18" s="200">
        <v>0</v>
      </c>
      <c r="DG18" s="43">
        <f t="shared" si="238"/>
        <v>0</v>
      </c>
      <c r="DH18" s="331" t="str">
        <f>IF(ISBLANK($I18), "Undefined", IF(DG18&lt;0.5, "Complete",IF(SUMPRODUCT($N$41:DG$41,$N18:DG18)&lt;0.5, "To start", "Running")))</f>
        <v>Undefined</v>
      </c>
      <c r="DI18" s="200">
        <v>0</v>
      </c>
      <c r="DJ18" s="43">
        <f t="shared" si="239"/>
        <v>0</v>
      </c>
      <c r="DK18" s="331" t="str">
        <f>IF(ISBLANK($I18), "Undefined", IF(DJ18&lt;0.5, "Complete",IF(SUMPRODUCT($N$41:DJ$41,$N18:DJ18)&lt;0.5, "To start", "Running")))</f>
        <v>Undefined</v>
      </c>
      <c r="DL18" s="200">
        <v>0</v>
      </c>
      <c r="DM18" s="43">
        <f t="shared" si="240"/>
        <v>0</v>
      </c>
      <c r="DN18" s="331" t="str">
        <f>IF(ISBLANK($I18), "Undefined", IF(DM18&lt;0.5, "Complete",IF(SUMPRODUCT($N$41:DM$41,$N18:DM18)&lt;0.5, "To start", "Running")))</f>
        <v>Undefined</v>
      </c>
      <c r="DO18" s="200">
        <v>0</v>
      </c>
      <c r="DP18" s="43">
        <f t="shared" si="241"/>
        <v>0</v>
      </c>
      <c r="DQ18" s="331" t="str">
        <f>IF(ISBLANK($I18), "Undefined", IF(DP18&lt;0.5, "Complete",IF(SUMPRODUCT($N$41:DP$41,$N18:DP18)&lt;0.5, "To start", "Running")))</f>
        <v>Undefined</v>
      </c>
      <c r="DR18" s="200">
        <v>0</v>
      </c>
      <c r="DS18" s="43">
        <f t="shared" si="242"/>
        <v>0</v>
      </c>
      <c r="DT18" s="331" t="str">
        <f>IF(ISBLANK($I18), "Undefined", IF(DS18&lt;0.5, "Complete",IF(SUMPRODUCT($N$41:DS$41,$N18:DS18)&lt;0.5, "To start", "Running")))</f>
        <v>Undefined</v>
      </c>
      <c r="DU18" s="200">
        <v>0</v>
      </c>
      <c r="DV18" s="43">
        <f t="shared" si="243"/>
        <v>0</v>
      </c>
      <c r="DW18" s="331" t="str">
        <f>IF(ISBLANK($I18), "Undefined", IF(DV18&lt;0.5, "Complete",IF(SUMPRODUCT($N$41:DV$41,$N18:DV18)&lt;0.5, "To start", "Running")))</f>
        <v>Undefined</v>
      </c>
      <c r="DX18" s="200">
        <v>0</v>
      </c>
      <c r="DY18" s="43">
        <f t="shared" si="244"/>
        <v>0</v>
      </c>
      <c r="DZ18" s="331" t="str">
        <f>IF(ISBLANK($I18), "Undefined", IF(DY18&lt;0.5, "Complete",IF(SUMPRODUCT($N$41:DY$41,$N18:DY18)&lt;0.5, "To start", "Running")))</f>
        <v>Undefined</v>
      </c>
      <c r="EA18" s="200">
        <v>0</v>
      </c>
      <c r="EB18" s="43">
        <f t="shared" si="245"/>
        <v>0</v>
      </c>
      <c r="EC18" s="331" t="str">
        <f>IF(ISBLANK($I18), "Undefined", IF(EB18&lt;0.5, "Complete",IF(SUMPRODUCT($N$41:EB$41,$N18:EB18)&lt;0.5, "To start", "Running")))</f>
        <v>Undefined</v>
      </c>
      <c r="ED18" s="248"/>
      <c r="EE18" s="188">
        <f>SUMPRODUCT($L$41:DK$41,$L18:DK18)</f>
        <v>0</v>
      </c>
      <c r="EF18" s="196">
        <f t="shared" si="77"/>
        <v>0</v>
      </c>
      <c r="EG18" s="188">
        <f ca="1">OFFSET($O18,0,(Capacity!$F$2-SprintStart)*3,1,1)</f>
        <v>0</v>
      </c>
      <c r="EH18" s="196">
        <f t="shared" ca="1" si="77"/>
        <v>0</v>
      </c>
      <c r="EI18" s="188">
        <f t="shared" ca="1" si="39"/>
        <v>0</v>
      </c>
      <c r="EJ18" s="196">
        <f t="shared" ca="1" si="120"/>
        <v>0</v>
      </c>
      <c r="EK18" s="198" t="str">
        <f t="shared" ca="1" si="78"/>
        <v/>
      </c>
      <c r="EL18" s="189">
        <f t="shared" ca="1" si="79"/>
        <v>0</v>
      </c>
      <c r="EM18" s="196">
        <f t="shared" ca="1" si="80"/>
        <v>0</v>
      </c>
    </row>
    <row r="19" spans="1:143" x14ac:dyDescent="0.2">
      <c r="A19" s="309"/>
      <c r="B19" s="309"/>
      <c r="C19" s="310"/>
      <c r="D19" s="106"/>
      <c r="E19" s="106"/>
      <c r="F19" s="107"/>
      <c r="G19" s="205"/>
      <c r="H19" s="311"/>
      <c r="I19" s="312"/>
      <c r="J19" s="186"/>
      <c r="K19" s="204" t="str">
        <f ca="1">IF(SprintStart&gt;Capacity!$F$2, "To start", INDEX(Burndown,ROW(K19)-ROW(K$6),MIN(Capacity!$F$2-SprintStart,29)*3+3))</f>
        <v>Undefined</v>
      </c>
      <c r="L19" s="318"/>
      <c r="M19" s="192">
        <v>0</v>
      </c>
      <c r="N19" s="200">
        <v>0</v>
      </c>
      <c r="O19" s="49">
        <f t="shared" si="207"/>
        <v>0</v>
      </c>
      <c r="P19" s="331" t="str">
        <f>IF(ISBLANK($I19), "Undefined", IF(O19&lt;0.5, "Complete",IF(SUMPRODUCT($N$41:O$41,$N19:O19)&lt;0.5, "To start", "Running")))</f>
        <v>Undefined</v>
      </c>
      <c r="Q19" s="200">
        <v>0</v>
      </c>
      <c r="R19" s="43">
        <f t="shared" si="208"/>
        <v>0</v>
      </c>
      <c r="S19" s="331" t="str">
        <f>IF(ISBLANK($I19), "Undefined", IF(R19&lt;0.5, "Complete",IF(SUMPRODUCT($N$41:R$41,$N19:R19)&lt;0.5, "To start", "Running")))</f>
        <v>Undefined</v>
      </c>
      <c r="T19" s="200">
        <v>0</v>
      </c>
      <c r="U19" s="43">
        <f t="shared" si="209"/>
        <v>0</v>
      </c>
      <c r="V19" s="331" t="str">
        <f>IF(ISBLANK($I19), "Undefined", IF(U19&lt;0.5, "Complete",IF(SUMPRODUCT($N$41:U$41,$N19:U19)&lt;0.5, "To start", "Running")))</f>
        <v>Undefined</v>
      </c>
      <c r="W19" s="200">
        <v>0</v>
      </c>
      <c r="X19" s="43">
        <f t="shared" si="210"/>
        <v>0</v>
      </c>
      <c r="Y19" s="331" t="str">
        <f>IF(ISBLANK($I19), "Undefined", IF(X19&lt;0.5, "Complete",IF(SUMPRODUCT($N$41:X$41,$N19:X19)&lt;0.5, "To start", "Running")))</f>
        <v>Undefined</v>
      </c>
      <c r="Z19" s="200">
        <v>0</v>
      </c>
      <c r="AA19" s="43">
        <f t="shared" si="211"/>
        <v>0</v>
      </c>
      <c r="AB19" s="331" t="str">
        <f>IF(ISBLANK($I19), "Undefined", IF(AA19&lt;0.5, "Complete",IF(SUMPRODUCT($N$41:AA$41,$N19:AA19)&lt;0.5, "To start", "Running")))</f>
        <v>Undefined</v>
      </c>
      <c r="AC19" s="200">
        <v>0</v>
      </c>
      <c r="AD19" s="43">
        <f t="shared" si="212"/>
        <v>0</v>
      </c>
      <c r="AE19" s="331" t="str">
        <f>IF(ISBLANK($I19), "Undefined", IF(AD19&lt;0.5, "Complete",IF(SUMPRODUCT($N$41:AD$41,$N19:AD19)&lt;0.5, "To start", "Running")))</f>
        <v>Undefined</v>
      </c>
      <c r="AF19" s="200">
        <v>0</v>
      </c>
      <c r="AG19" s="43">
        <f t="shared" si="213"/>
        <v>0</v>
      </c>
      <c r="AH19" s="331" t="str">
        <f>IF(ISBLANK($I19), "Undefined", IF(AG19&lt;0.5, "Complete",IF(SUMPRODUCT($N$41:AG$41,$N19:AG19)&lt;0.5, "To start", "Running")))</f>
        <v>Undefined</v>
      </c>
      <c r="AI19" s="200">
        <v>0</v>
      </c>
      <c r="AJ19" s="43">
        <f t="shared" si="246"/>
        <v>0</v>
      </c>
      <c r="AK19" s="331" t="str">
        <f>IF(ISBLANK($I19), "Undefined", IF(AJ19&lt;0.5, "Complete",IF(SUMPRODUCT($N$41:AJ$41,$N19:AJ19)&lt;0.5, "To start", "Running")))</f>
        <v>Undefined</v>
      </c>
      <c r="AL19" s="200">
        <v>0</v>
      </c>
      <c r="AM19" s="43">
        <f t="shared" si="214"/>
        <v>0</v>
      </c>
      <c r="AN19" s="331" t="str">
        <f>IF(ISBLANK($I19), "Undefined", IF(AM19&lt;0.5, "Complete",IF(SUMPRODUCT($N$41:AM$41,$N19:AM19)&lt;0.5, "To start", "Running")))</f>
        <v>Undefined</v>
      </c>
      <c r="AO19" s="200">
        <v>0</v>
      </c>
      <c r="AP19" s="43">
        <f t="shared" si="215"/>
        <v>0</v>
      </c>
      <c r="AQ19" s="331" t="str">
        <f>IF(ISBLANK($I19), "Undefined", IF(AP19&lt;0.5, "Complete",IF(SUMPRODUCT($N$41:AP$41,$N19:AP19)&lt;0.5, "To start", "Running")))</f>
        <v>Undefined</v>
      </c>
      <c r="AR19" s="200">
        <v>0</v>
      </c>
      <c r="AS19" s="43">
        <f t="shared" si="216"/>
        <v>0</v>
      </c>
      <c r="AT19" s="331" t="str">
        <f>IF(ISBLANK($I19), "Undefined", IF(AS19&lt;0.5, "Complete",IF(SUMPRODUCT($N$41:AS$41,$N19:AS19)&lt;0.5, "To start", "Running")))</f>
        <v>Undefined</v>
      </c>
      <c r="AU19" s="200">
        <v>0</v>
      </c>
      <c r="AV19" s="43">
        <f t="shared" si="217"/>
        <v>0</v>
      </c>
      <c r="AW19" s="331" t="str">
        <f>IF(ISBLANK($I19), "Undefined", IF(AV19&lt;0.5, "Complete",IF(SUMPRODUCT($N$41:AV$41,$N19:AV19)&lt;0.5, "To start", "Running")))</f>
        <v>Undefined</v>
      </c>
      <c r="AX19" s="200">
        <v>0</v>
      </c>
      <c r="AY19" s="43">
        <f t="shared" si="218"/>
        <v>0</v>
      </c>
      <c r="AZ19" s="331" t="str">
        <f>IF(ISBLANK($I19), "Undefined", IF(AY19&lt;0.5, "Complete",IF(SUMPRODUCT($N$41:AY$41,$N19:AY19)&lt;0.5, "To start", "Running")))</f>
        <v>Undefined</v>
      </c>
      <c r="BA19" s="200">
        <v>0</v>
      </c>
      <c r="BB19" s="43">
        <f t="shared" si="219"/>
        <v>0</v>
      </c>
      <c r="BC19" s="331" t="str">
        <f>IF(ISBLANK($I19), "Undefined", IF(BB19&lt;0.5, "Complete",IF(SUMPRODUCT($N$41:BB$41,$N19:BB19)&lt;0.5, "To start", "Running")))</f>
        <v>Undefined</v>
      </c>
      <c r="BD19" s="200">
        <v>0</v>
      </c>
      <c r="BE19" s="43">
        <f t="shared" si="220"/>
        <v>0</v>
      </c>
      <c r="BF19" s="331" t="str">
        <f>IF(ISBLANK($I19), "Undefined", IF(BE19&lt;0.5, "Complete",IF(SUMPRODUCT($N$41:BE$41,$N19:BE19)&lt;0.5, "To start", "Running")))</f>
        <v>Undefined</v>
      </c>
      <c r="BG19" s="200">
        <v>0</v>
      </c>
      <c r="BH19" s="43">
        <f t="shared" si="221"/>
        <v>0</v>
      </c>
      <c r="BI19" s="331" t="str">
        <f>IF(ISBLANK($I19), "Undefined", IF(BH19&lt;0.5, "Complete",IF(SUMPRODUCT($N$41:BH$41,$N19:BH19)&lt;0.5, "To start", "Running")))</f>
        <v>Undefined</v>
      </c>
      <c r="BJ19" s="200">
        <v>0</v>
      </c>
      <c r="BK19" s="43">
        <f t="shared" si="222"/>
        <v>0</v>
      </c>
      <c r="BL19" s="331" t="str">
        <f>IF(ISBLANK($I19), "Undefined", IF(BK19&lt;0.5, "Complete",IF(SUMPRODUCT($N$41:BK$41,$N19:BK19)&lt;0.5, "To start", "Running")))</f>
        <v>Undefined</v>
      </c>
      <c r="BM19" s="200">
        <v>0</v>
      </c>
      <c r="BN19" s="43">
        <f t="shared" si="223"/>
        <v>0</v>
      </c>
      <c r="BO19" s="331" t="str">
        <f>IF(ISBLANK($I19), "Undefined", IF(BN19&lt;0.5, "Complete",IF(SUMPRODUCT($N$41:BN$41,$N19:BN19)&lt;0.5, "To start", "Running")))</f>
        <v>Undefined</v>
      </c>
      <c r="BP19" s="200">
        <v>0</v>
      </c>
      <c r="BQ19" s="43">
        <f t="shared" si="224"/>
        <v>0</v>
      </c>
      <c r="BR19" s="331" t="str">
        <f>IF(ISBLANK($I19), "Undefined", IF(BQ19&lt;0.5, "Complete",IF(SUMPRODUCT($N$41:BQ$41,$N19:BQ19)&lt;0.5, "To start", "Running")))</f>
        <v>Undefined</v>
      </c>
      <c r="BS19" s="200">
        <v>0</v>
      </c>
      <c r="BT19" s="43">
        <f t="shared" si="225"/>
        <v>0</v>
      </c>
      <c r="BU19" s="331" t="str">
        <f>IF(ISBLANK($I19), "Undefined", IF(BT19&lt;0.5, "Complete",IF(SUMPRODUCT($N$41:BT$41,$N19:BT19)&lt;0.5, "To start", "Running")))</f>
        <v>Undefined</v>
      </c>
      <c r="BV19" s="200">
        <v>0</v>
      </c>
      <c r="BW19" s="43">
        <f t="shared" si="226"/>
        <v>0</v>
      </c>
      <c r="BX19" s="331" t="str">
        <f>IF(ISBLANK($I19), "Undefined", IF(BW19&lt;0.5, "Complete",IF(SUMPRODUCT($N$41:BW$41,$N19:BW19)&lt;0.5, "To start", "Running")))</f>
        <v>Undefined</v>
      </c>
      <c r="BY19" s="200">
        <v>0</v>
      </c>
      <c r="BZ19" s="43">
        <f t="shared" si="227"/>
        <v>0</v>
      </c>
      <c r="CA19" s="331" t="str">
        <f>IF(ISBLANK($I19), "Undefined", IF(BZ19&lt;0.5, "Complete",IF(SUMPRODUCT($N$41:BZ$41,$N19:BZ19)&lt;0.5, "To start", "Running")))</f>
        <v>Undefined</v>
      </c>
      <c r="CB19" s="200">
        <v>0</v>
      </c>
      <c r="CC19" s="43">
        <f t="shared" si="228"/>
        <v>0</v>
      </c>
      <c r="CD19" s="331" t="str">
        <f>IF(ISBLANK($I19), "Undefined", IF(CC19&lt;0.5, "Complete",IF(SUMPRODUCT($N$41:CC$41,$N19:CC19)&lt;0.5, "To start", "Running")))</f>
        <v>Undefined</v>
      </c>
      <c r="CE19" s="200">
        <v>0</v>
      </c>
      <c r="CF19" s="43">
        <f t="shared" si="229"/>
        <v>0</v>
      </c>
      <c r="CG19" s="331" t="str">
        <f>IF(ISBLANK($I19), "Undefined", IF(CF19&lt;0.5, "Complete",IF(SUMPRODUCT($N$41:CF$41,$N19:CF19)&lt;0.5, "To start", "Running")))</f>
        <v>Undefined</v>
      </c>
      <c r="CH19" s="200">
        <v>0</v>
      </c>
      <c r="CI19" s="43">
        <f t="shared" si="230"/>
        <v>0</v>
      </c>
      <c r="CJ19" s="331" t="str">
        <f>IF(ISBLANK($I19), "Undefined", IF(CI19&lt;0.5, "Complete",IF(SUMPRODUCT($N$41:CI$41,$N19:CI19)&lt;0.5, "To start", "Running")))</f>
        <v>Undefined</v>
      </c>
      <c r="CK19" s="200">
        <v>0</v>
      </c>
      <c r="CL19" s="43">
        <f t="shared" si="231"/>
        <v>0</v>
      </c>
      <c r="CM19" s="331" t="str">
        <f>IF(ISBLANK($I19), "Undefined", IF(CL19&lt;0.5, "Complete",IF(SUMPRODUCT($N$41:CL$41,$N19:CL19)&lt;0.5, "To start", "Running")))</f>
        <v>Undefined</v>
      </c>
      <c r="CN19" s="200">
        <v>0</v>
      </c>
      <c r="CO19" s="43">
        <f t="shared" si="232"/>
        <v>0</v>
      </c>
      <c r="CP19" s="331" t="str">
        <f>IF(ISBLANK($I19), "Undefined", IF(CO19&lt;0.5, "Complete",IF(SUMPRODUCT($N$41:CO$41,$N19:CO19)&lt;0.5, "To start", "Running")))</f>
        <v>Undefined</v>
      </c>
      <c r="CQ19" s="200">
        <v>0</v>
      </c>
      <c r="CR19" s="43">
        <f t="shared" si="233"/>
        <v>0</v>
      </c>
      <c r="CS19" s="331" t="str">
        <f>IF(ISBLANK($I19), "Undefined", IF(CR19&lt;0.5, "Complete",IF(SUMPRODUCT($N$41:CR$41,$N19:CR19)&lt;0.5, "To start", "Running")))</f>
        <v>Undefined</v>
      </c>
      <c r="CT19" s="200">
        <v>0</v>
      </c>
      <c r="CU19" s="43">
        <f t="shared" si="234"/>
        <v>0</v>
      </c>
      <c r="CV19" s="331" t="str">
        <f>IF(ISBLANK($I19), "Undefined", IF(CU19&lt;0.5, "Complete",IF(SUMPRODUCT($N$41:CU$41,$N19:CU19)&lt;0.5, "To start", "Running")))</f>
        <v>Undefined</v>
      </c>
      <c r="CW19" s="200">
        <v>0</v>
      </c>
      <c r="CX19" s="43">
        <f t="shared" si="235"/>
        <v>0</v>
      </c>
      <c r="CY19" s="331" t="str">
        <f>IF(ISBLANK($I19), "Undefined", IF(CX19&lt;0.5, "Complete",IF(SUMPRODUCT($N$41:CX$41,$N19:CX19)&lt;0.5, "To start", "Running")))</f>
        <v>Undefined</v>
      </c>
      <c r="CZ19" s="200">
        <v>0</v>
      </c>
      <c r="DA19" s="43">
        <f t="shared" si="236"/>
        <v>0</v>
      </c>
      <c r="DB19" s="331" t="str">
        <f>IF(ISBLANK($I19), "Undefined", IF(DA19&lt;0.5, "Complete",IF(SUMPRODUCT($N$41:DA$41,$N19:DA19)&lt;0.5, "To start", "Running")))</f>
        <v>Undefined</v>
      </c>
      <c r="DC19" s="200">
        <v>0</v>
      </c>
      <c r="DD19" s="43">
        <f t="shared" si="237"/>
        <v>0</v>
      </c>
      <c r="DE19" s="331" t="str">
        <f>IF(ISBLANK($I19), "Undefined", IF(DD19&lt;0.5, "Complete",IF(SUMPRODUCT($N$41:DD$41,$N19:DD19)&lt;0.5, "To start", "Running")))</f>
        <v>Undefined</v>
      </c>
      <c r="DF19" s="200">
        <v>0</v>
      </c>
      <c r="DG19" s="43">
        <f t="shared" si="238"/>
        <v>0</v>
      </c>
      <c r="DH19" s="331" t="str">
        <f>IF(ISBLANK($I19), "Undefined", IF(DG19&lt;0.5, "Complete",IF(SUMPRODUCT($N$41:DG$41,$N19:DG19)&lt;0.5, "To start", "Running")))</f>
        <v>Undefined</v>
      </c>
      <c r="DI19" s="200">
        <v>0</v>
      </c>
      <c r="DJ19" s="43">
        <f t="shared" si="239"/>
        <v>0</v>
      </c>
      <c r="DK19" s="331" t="str">
        <f>IF(ISBLANK($I19), "Undefined", IF(DJ19&lt;0.5, "Complete",IF(SUMPRODUCT($N$41:DJ$41,$N19:DJ19)&lt;0.5, "To start", "Running")))</f>
        <v>Undefined</v>
      </c>
      <c r="DL19" s="200">
        <v>0</v>
      </c>
      <c r="DM19" s="43">
        <f t="shared" si="240"/>
        <v>0</v>
      </c>
      <c r="DN19" s="331" t="str">
        <f>IF(ISBLANK($I19), "Undefined", IF(DM19&lt;0.5, "Complete",IF(SUMPRODUCT($N$41:DM$41,$N19:DM19)&lt;0.5, "To start", "Running")))</f>
        <v>Undefined</v>
      </c>
      <c r="DO19" s="200">
        <v>0</v>
      </c>
      <c r="DP19" s="43">
        <f t="shared" si="241"/>
        <v>0</v>
      </c>
      <c r="DQ19" s="331" t="str">
        <f>IF(ISBLANK($I19), "Undefined", IF(DP19&lt;0.5, "Complete",IF(SUMPRODUCT($N$41:DP$41,$N19:DP19)&lt;0.5, "To start", "Running")))</f>
        <v>Undefined</v>
      </c>
      <c r="DR19" s="200">
        <v>0</v>
      </c>
      <c r="DS19" s="43">
        <f t="shared" si="242"/>
        <v>0</v>
      </c>
      <c r="DT19" s="331" t="str">
        <f>IF(ISBLANK($I19), "Undefined", IF(DS19&lt;0.5, "Complete",IF(SUMPRODUCT($N$41:DS$41,$N19:DS19)&lt;0.5, "To start", "Running")))</f>
        <v>Undefined</v>
      </c>
      <c r="DU19" s="200">
        <v>0</v>
      </c>
      <c r="DV19" s="43">
        <f t="shared" si="243"/>
        <v>0</v>
      </c>
      <c r="DW19" s="331" t="str">
        <f>IF(ISBLANK($I19), "Undefined", IF(DV19&lt;0.5, "Complete",IF(SUMPRODUCT($N$41:DV$41,$N19:DV19)&lt;0.5, "To start", "Running")))</f>
        <v>Undefined</v>
      </c>
      <c r="DX19" s="200">
        <v>0</v>
      </c>
      <c r="DY19" s="43">
        <f t="shared" si="244"/>
        <v>0</v>
      </c>
      <c r="DZ19" s="331" t="str">
        <f>IF(ISBLANK($I19), "Undefined", IF(DY19&lt;0.5, "Complete",IF(SUMPRODUCT($N$41:DY$41,$N19:DY19)&lt;0.5, "To start", "Running")))</f>
        <v>Undefined</v>
      </c>
      <c r="EA19" s="200">
        <v>0</v>
      </c>
      <c r="EB19" s="43">
        <f t="shared" si="245"/>
        <v>0</v>
      </c>
      <c r="EC19" s="331" t="str">
        <f>IF(ISBLANK($I19), "Undefined", IF(EB19&lt;0.5, "Complete",IF(SUMPRODUCT($N$41:EB$41,$N19:EB19)&lt;0.5, "To start", "Running")))</f>
        <v>Undefined</v>
      </c>
      <c r="ED19" s="248"/>
      <c r="EE19" s="188">
        <f>SUMPRODUCT($L$41:DK$41,$L19:DK19)</f>
        <v>0</v>
      </c>
      <c r="EF19" s="196">
        <f t="shared" si="77"/>
        <v>0</v>
      </c>
      <c r="EG19" s="188">
        <f ca="1">OFFSET($O19,0,(Capacity!$F$2-SprintStart)*3,1,1)</f>
        <v>0</v>
      </c>
      <c r="EH19" s="196">
        <f t="shared" ca="1" si="77"/>
        <v>0</v>
      </c>
      <c r="EI19" s="188">
        <f t="shared" ca="1" si="39"/>
        <v>0</v>
      </c>
      <c r="EJ19" s="196">
        <f t="shared" ca="1" si="120"/>
        <v>0</v>
      </c>
      <c r="EK19" s="198" t="str">
        <f t="shared" ca="1" si="78"/>
        <v/>
      </c>
      <c r="EL19" s="189">
        <f t="shared" ca="1" si="79"/>
        <v>0</v>
      </c>
      <c r="EM19" s="196">
        <f t="shared" ca="1" si="80"/>
        <v>0</v>
      </c>
    </row>
    <row r="20" spans="1:143" x14ac:dyDescent="0.2">
      <c r="A20" s="309"/>
      <c r="B20" s="309"/>
      <c r="C20" s="310"/>
      <c r="D20" s="106"/>
      <c r="E20" s="106"/>
      <c r="F20" s="107"/>
      <c r="G20" s="205"/>
      <c r="H20" s="311"/>
      <c r="I20" s="312"/>
      <c r="J20" s="186"/>
      <c r="K20" s="204" t="str">
        <f ca="1">IF(SprintStart&gt;Capacity!$F$2, "To start", INDEX(Burndown,ROW(K20)-ROW(K$6),MIN(Capacity!$F$2-SprintStart,29)*3+3))</f>
        <v>Undefined</v>
      </c>
      <c r="L20" s="318"/>
      <c r="M20" s="192">
        <v>0</v>
      </c>
      <c r="N20" s="200">
        <v>0</v>
      </c>
      <c r="O20" s="49">
        <f t="shared" si="207"/>
        <v>0</v>
      </c>
      <c r="P20" s="331" t="str">
        <f>IF(ISBLANK($I20), "Undefined", IF(O20&lt;0.5, "Complete",IF(SUMPRODUCT($N$41:O$41,$N20:O20)&lt;0.5, "To start", "Running")))</f>
        <v>Undefined</v>
      </c>
      <c r="Q20" s="200">
        <v>0</v>
      </c>
      <c r="R20" s="43">
        <f t="shared" si="208"/>
        <v>0</v>
      </c>
      <c r="S20" s="331" t="str">
        <f>IF(ISBLANK($I20), "Undefined", IF(R20&lt;0.5, "Complete",IF(SUMPRODUCT($N$41:R$41,$N20:R20)&lt;0.5, "To start", "Running")))</f>
        <v>Undefined</v>
      </c>
      <c r="T20" s="200">
        <v>0</v>
      </c>
      <c r="U20" s="43">
        <f t="shared" si="209"/>
        <v>0</v>
      </c>
      <c r="V20" s="331" t="str">
        <f>IF(ISBLANK($I20), "Undefined", IF(U20&lt;0.5, "Complete",IF(SUMPRODUCT($N$41:U$41,$N20:U20)&lt;0.5, "To start", "Running")))</f>
        <v>Undefined</v>
      </c>
      <c r="W20" s="200">
        <v>0</v>
      </c>
      <c r="X20" s="43">
        <f t="shared" si="210"/>
        <v>0</v>
      </c>
      <c r="Y20" s="331" t="str">
        <f>IF(ISBLANK($I20), "Undefined", IF(X20&lt;0.5, "Complete",IF(SUMPRODUCT($N$41:X$41,$N20:X20)&lt;0.5, "To start", "Running")))</f>
        <v>Undefined</v>
      </c>
      <c r="Z20" s="200">
        <v>0</v>
      </c>
      <c r="AA20" s="43">
        <f t="shared" si="211"/>
        <v>0</v>
      </c>
      <c r="AB20" s="331" t="str">
        <f>IF(ISBLANK($I20), "Undefined", IF(AA20&lt;0.5, "Complete",IF(SUMPRODUCT($N$41:AA$41,$N20:AA20)&lt;0.5, "To start", "Running")))</f>
        <v>Undefined</v>
      </c>
      <c r="AC20" s="200">
        <v>0</v>
      </c>
      <c r="AD20" s="43">
        <f t="shared" si="212"/>
        <v>0</v>
      </c>
      <c r="AE20" s="331" t="str">
        <f>IF(ISBLANK($I20), "Undefined", IF(AD20&lt;0.5, "Complete",IF(SUMPRODUCT($N$41:AD$41,$N20:AD20)&lt;0.5, "To start", "Running")))</f>
        <v>Undefined</v>
      </c>
      <c r="AF20" s="200">
        <v>0</v>
      </c>
      <c r="AG20" s="43">
        <f t="shared" si="213"/>
        <v>0</v>
      </c>
      <c r="AH20" s="331" t="str">
        <f>IF(ISBLANK($I20), "Undefined", IF(AG20&lt;0.5, "Complete",IF(SUMPRODUCT($N$41:AG$41,$N20:AG20)&lt;0.5, "To start", "Running")))</f>
        <v>Undefined</v>
      </c>
      <c r="AI20" s="200">
        <v>0</v>
      </c>
      <c r="AJ20" s="43">
        <f t="shared" si="246"/>
        <v>0</v>
      </c>
      <c r="AK20" s="331" t="str">
        <f>IF(ISBLANK($I20), "Undefined", IF(AJ20&lt;0.5, "Complete",IF(SUMPRODUCT($N$41:AJ$41,$N20:AJ20)&lt;0.5, "To start", "Running")))</f>
        <v>Undefined</v>
      </c>
      <c r="AL20" s="200">
        <v>0</v>
      </c>
      <c r="AM20" s="43">
        <f t="shared" si="214"/>
        <v>0</v>
      </c>
      <c r="AN20" s="331" t="str">
        <f>IF(ISBLANK($I20), "Undefined", IF(AM20&lt;0.5, "Complete",IF(SUMPRODUCT($N$41:AM$41,$N20:AM20)&lt;0.5, "To start", "Running")))</f>
        <v>Undefined</v>
      </c>
      <c r="AO20" s="200">
        <v>0</v>
      </c>
      <c r="AP20" s="43">
        <f t="shared" si="215"/>
        <v>0</v>
      </c>
      <c r="AQ20" s="331" t="str">
        <f>IF(ISBLANK($I20), "Undefined", IF(AP20&lt;0.5, "Complete",IF(SUMPRODUCT($N$41:AP$41,$N20:AP20)&lt;0.5, "To start", "Running")))</f>
        <v>Undefined</v>
      </c>
      <c r="AR20" s="200">
        <v>0</v>
      </c>
      <c r="AS20" s="43">
        <f t="shared" si="216"/>
        <v>0</v>
      </c>
      <c r="AT20" s="331" t="str">
        <f>IF(ISBLANK($I20), "Undefined", IF(AS20&lt;0.5, "Complete",IF(SUMPRODUCT($N$41:AS$41,$N20:AS20)&lt;0.5, "To start", "Running")))</f>
        <v>Undefined</v>
      </c>
      <c r="AU20" s="200">
        <v>0</v>
      </c>
      <c r="AV20" s="43">
        <f t="shared" si="217"/>
        <v>0</v>
      </c>
      <c r="AW20" s="331" t="str">
        <f>IF(ISBLANK($I20), "Undefined", IF(AV20&lt;0.5, "Complete",IF(SUMPRODUCT($N$41:AV$41,$N20:AV20)&lt;0.5, "To start", "Running")))</f>
        <v>Undefined</v>
      </c>
      <c r="AX20" s="200">
        <v>0</v>
      </c>
      <c r="AY20" s="43">
        <f t="shared" si="218"/>
        <v>0</v>
      </c>
      <c r="AZ20" s="331" t="str">
        <f>IF(ISBLANK($I20), "Undefined", IF(AY20&lt;0.5, "Complete",IF(SUMPRODUCT($N$41:AY$41,$N20:AY20)&lt;0.5, "To start", "Running")))</f>
        <v>Undefined</v>
      </c>
      <c r="BA20" s="200">
        <v>0</v>
      </c>
      <c r="BB20" s="43">
        <f t="shared" si="219"/>
        <v>0</v>
      </c>
      <c r="BC20" s="331" t="str">
        <f>IF(ISBLANK($I20), "Undefined", IF(BB20&lt;0.5, "Complete",IF(SUMPRODUCT($N$41:BB$41,$N20:BB20)&lt;0.5, "To start", "Running")))</f>
        <v>Undefined</v>
      </c>
      <c r="BD20" s="200">
        <v>0</v>
      </c>
      <c r="BE20" s="43">
        <f t="shared" si="220"/>
        <v>0</v>
      </c>
      <c r="BF20" s="331" t="str">
        <f>IF(ISBLANK($I20), "Undefined", IF(BE20&lt;0.5, "Complete",IF(SUMPRODUCT($N$41:BE$41,$N20:BE20)&lt;0.5, "To start", "Running")))</f>
        <v>Undefined</v>
      </c>
      <c r="BG20" s="200">
        <v>0</v>
      </c>
      <c r="BH20" s="43">
        <f t="shared" si="221"/>
        <v>0</v>
      </c>
      <c r="BI20" s="331" t="str">
        <f>IF(ISBLANK($I20), "Undefined", IF(BH20&lt;0.5, "Complete",IF(SUMPRODUCT($N$41:BH$41,$N20:BH20)&lt;0.5, "To start", "Running")))</f>
        <v>Undefined</v>
      </c>
      <c r="BJ20" s="200">
        <v>0</v>
      </c>
      <c r="BK20" s="43">
        <f t="shared" si="222"/>
        <v>0</v>
      </c>
      <c r="BL20" s="331" t="str">
        <f>IF(ISBLANK($I20), "Undefined", IF(BK20&lt;0.5, "Complete",IF(SUMPRODUCT($N$41:BK$41,$N20:BK20)&lt;0.5, "To start", "Running")))</f>
        <v>Undefined</v>
      </c>
      <c r="BM20" s="200">
        <v>0</v>
      </c>
      <c r="BN20" s="43">
        <f t="shared" si="223"/>
        <v>0</v>
      </c>
      <c r="BO20" s="331" t="str">
        <f>IF(ISBLANK($I20), "Undefined", IF(BN20&lt;0.5, "Complete",IF(SUMPRODUCT($N$41:BN$41,$N20:BN20)&lt;0.5, "To start", "Running")))</f>
        <v>Undefined</v>
      </c>
      <c r="BP20" s="200">
        <v>0</v>
      </c>
      <c r="BQ20" s="43">
        <f t="shared" si="224"/>
        <v>0</v>
      </c>
      <c r="BR20" s="331" t="str">
        <f>IF(ISBLANK($I20), "Undefined", IF(BQ20&lt;0.5, "Complete",IF(SUMPRODUCT($N$41:BQ$41,$N20:BQ20)&lt;0.5, "To start", "Running")))</f>
        <v>Undefined</v>
      </c>
      <c r="BS20" s="200">
        <v>0</v>
      </c>
      <c r="BT20" s="43">
        <f t="shared" si="225"/>
        <v>0</v>
      </c>
      <c r="BU20" s="331" t="str">
        <f>IF(ISBLANK($I20), "Undefined", IF(BT20&lt;0.5, "Complete",IF(SUMPRODUCT($N$41:BT$41,$N20:BT20)&lt;0.5, "To start", "Running")))</f>
        <v>Undefined</v>
      </c>
      <c r="BV20" s="200">
        <v>0</v>
      </c>
      <c r="BW20" s="43">
        <f t="shared" si="226"/>
        <v>0</v>
      </c>
      <c r="BX20" s="331" t="str">
        <f>IF(ISBLANK($I20), "Undefined", IF(BW20&lt;0.5, "Complete",IF(SUMPRODUCT($N$41:BW$41,$N20:BW20)&lt;0.5, "To start", "Running")))</f>
        <v>Undefined</v>
      </c>
      <c r="BY20" s="200">
        <v>0</v>
      </c>
      <c r="BZ20" s="43">
        <f t="shared" si="227"/>
        <v>0</v>
      </c>
      <c r="CA20" s="331" t="str">
        <f>IF(ISBLANK($I20), "Undefined", IF(BZ20&lt;0.5, "Complete",IF(SUMPRODUCT($N$41:BZ$41,$N20:BZ20)&lt;0.5, "To start", "Running")))</f>
        <v>Undefined</v>
      </c>
      <c r="CB20" s="200">
        <v>0</v>
      </c>
      <c r="CC20" s="43">
        <f t="shared" si="228"/>
        <v>0</v>
      </c>
      <c r="CD20" s="331" t="str">
        <f>IF(ISBLANK($I20), "Undefined", IF(CC20&lt;0.5, "Complete",IF(SUMPRODUCT($N$41:CC$41,$N20:CC20)&lt;0.5, "To start", "Running")))</f>
        <v>Undefined</v>
      </c>
      <c r="CE20" s="200">
        <v>0</v>
      </c>
      <c r="CF20" s="43">
        <f t="shared" si="229"/>
        <v>0</v>
      </c>
      <c r="CG20" s="331" t="str">
        <f>IF(ISBLANK($I20), "Undefined", IF(CF20&lt;0.5, "Complete",IF(SUMPRODUCT($N$41:CF$41,$N20:CF20)&lt;0.5, "To start", "Running")))</f>
        <v>Undefined</v>
      </c>
      <c r="CH20" s="200">
        <v>0</v>
      </c>
      <c r="CI20" s="43">
        <f t="shared" si="230"/>
        <v>0</v>
      </c>
      <c r="CJ20" s="331" t="str">
        <f>IF(ISBLANK($I20), "Undefined", IF(CI20&lt;0.5, "Complete",IF(SUMPRODUCT($N$41:CI$41,$N20:CI20)&lt;0.5, "To start", "Running")))</f>
        <v>Undefined</v>
      </c>
      <c r="CK20" s="200">
        <v>0</v>
      </c>
      <c r="CL20" s="43">
        <f t="shared" si="231"/>
        <v>0</v>
      </c>
      <c r="CM20" s="331" t="str">
        <f>IF(ISBLANK($I20), "Undefined", IF(CL20&lt;0.5, "Complete",IF(SUMPRODUCT($N$41:CL$41,$N20:CL20)&lt;0.5, "To start", "Running")))</f>
        <v>Undefined</v>
      </c>
      <c r="CN20" s="200">
        <v>0</v>
      </c>
      <c r="CO20" s="43">
        <f t="shared" si="232"/>
        <v>0</v>
      </c>
      <c r="CP20" s="331" t="str">
        <f>IF(ISBLANK($I20), "Undefined", IF(CO20&lt;0.5, "Complete",IF(SUMPRODUCT($N$41:CO$41,$N20:CO20)&lt;0.5, "To start", "Running")))</f>
        <v>Undefined</v>
      </c>
      <c r="CQ20" s="200">
        <v>0</v>
      </c>
      <c r="CR20" s="43">
        <f t="shared" si="233"/>
        <v>0</v>
      </c>
      <c r="CS20" s="331" t="str">
        <f>IF(ISBLANK($I20), "Undefined", IF(CR20&lt;0.5, "Complete",IF(SUMPRODUCT($N$41:CR$41,$N20:CR20)&lt;0.5, "To start", "Running")))</f>
        <v>Undefined</v>
      </c>
      <c r="CT20" s="200">
        <v>0</v>
      </c>
      <c r="CU20" s="43">
        <f t="shared" si="234"/>
        <v>0</v>
      </c>
      <c r="CV20" s="331" t="str">
        <f>IF(ISBLANK($I20), "Undefined", IF(CU20&lt;0.5, "Complete",IF(SUMPRODUCT($N$41:CU$41,$N20:CU20)&lt;0.5, "To start", "Running")))</f>
        <v>Undefined</v>
      </c>
      <c r="CW20" s="200">
        <v>0</v>
      </c>
      <c r="CX20" s="43">
        <f t="shared" si="235"/>
        <v>0</v>
      </c>
      <c r="CY20" s="331" t="str">
        <f>IF(ISBLANK($I20), "Undefined", IF(CX20&lt;0.5, "Complete",IF(SUMPRODUCT($N$41:CX$41,$N20:CX20)&lt;0.5, "To start", "Running")))</f>
        <v>Undefined</v>
      </c>
      <c r="CZ20" s="200">
        <v>0</v>
      </c>
      <c r="DA20" s="43">
        <f t="shared" si="236"/>
        <v>0</v>
      </c>
      <c r="DB20" s="331" t="str">
        <f>IF(ISBLANK($I20), "Undefined", IF(DA20&lt;0.5, "Complete",IF(SUMPRODUCT($N$41:DA$41,$N20:DA20)&lt;0.5, "To start", "Running")))</f>
        <v>Undefined</v>
      </c>
      <c r="DC20" s="200">
        <v>0</v>
      </c>
      <c r="DD20" s="43">
        <f t="shared" si="237"/>
        <v>0</v>
      </c>
      <c r="DE20" s="331" t="str">
        <f>IF(ISBLANK($I20), "Undefined", IF(DD20&lt;0.5, "Complete",IF(SUMPRODUCT($N$41:DD$41,$N20:DD20)&lt;0.5, "To start", "Running")))</f>
        <v>Undefined</v>
      </c>
      <c r="DF20" s="200">
        <v>0</v>
      </c>
      <c r="DG20" s="43">
        <f t="shared" si="238"/>
        <v>0</v>
      </c>
      <c r="DH20" s="331" t="str">
        <f>IF(ISBLANK($I20), "Undefined", IF(DG20&lt;0.5, "Complete",IF(SUMPRODUCT($N$41:DG$41,$N20:DG20)&lt;0.5, "To start", "Running")))</f>
        <v>Undefined</v>
      </c>
      <c r="DI20" s="200">
        <v>0</v>
      </c>
      <c r="DJ20" s="43">
        <f t="shared" si="239"/>
        <v>0</v>
      </c>
      <c r="DK20" s="331" t="str">
        <f>IF(ISBLANK($I20), "Undefined", IF(DJ20&lt;0.5, "Complete",IF(SUMPRODUCT($N$41:DJ$41,$N20:DJ20)&lt;0.5, "To start", "Running")))</f>
        <v>Undefined</v>
      </c>
      <c r="DL20" s="200">
        <v>0</v>
      </c>
      <c r="DM20" s="43">
        <f t="shared" si="240"/>
        <v>0</v>
      </c>
      <c r="DN20" s="331" t="str">
        <f>IF(ISBLANK($I20), "Undefined", IF(DM20&lt;0.5, "Complete",IF(SUMPRODUCT($N$41:DM$41,$N20:DM20)&lt;0.5, "To start", "Running")))</f>
        <v>Undefined</v>
      </c>
      <c r="DO20" s="200">
        <v>0</v>
      </c>
      <c r="DP20" s="43">
        <f t="shared" si="241"/>
        <v>0</v>
      </c>
      <c r="DQ20" s="331" t="str">
        <f>IF(ISBLANK($I20), "Undefined", IF(DP20&lt;0.5, "Complete",IF(SUMPRODUCT($N$41:DP$41,$N20:DP20)&lt;0.5, "To start", "Running")))</f>
        <v>Undefined</v>
      </c>
      <c r="DR20" s="200">
        <v>0</v>
      </c>
      <c r="DS20" s="43">
        <f t="shared" si="242"/>
        <v>0</v>
      </c>
      <c r="DT20" s="331" t="str">
        <f>IF(ISBLANK($I20), "Undefined", IF(DS20&lt;0.5, "Complete",IF(SUMPRODUCT($N$41:DS$41,$N20:DS20)&lt;0.5, "To start", "Running")))</f>
        <v>Undefined</v>
      </c>
      <c r="DU20" s="200">
        <v>0</v>
      </c>
      <c r="DV20" s="43">
        <f t="shared" si="243"/>
        <v>0</v>
      </c>
      <c r="DW20" s="331" t="str">
        <f>IF(ISBLANK($I20), "Undefined", IF(DV20&lt;0.5, "Complete",IF(SUMPRODUCT($N$41:DV$41,$N20:DV20)&lt;0.5, "To start", "Running")))</f>
        <v>Undefined</v>
      </c>
      <c r="DX20" s="200">
        <v>0</v>
      </c>
      <c r="DY20" s="43">
        <f t="shared" si="244"/>
        <v>0</v>
      </c>
      <c r="DZ20" s="331" t="str">
        <f>IF(ISBLANK($I20), "Undefined", IF(DY20&lt;0.5, "Complete",IF(SUMPRODUCT($N$41:DY$41,$N20:DY20)&lt;0.5, "To start", "Running")))</f>
        <v>Undefined</v>
      </c>
      <c r="EA20" s="200">
        <v>0</v>
      </c>
      <c r="EB20" s="43">
        <f t="shared" si="245"/>
        <v>0</v>
      </c>
      <c r="EC20" s="331" t="str">
        <f>IF(ISBLANK($I20), "Undefined", IF(EB20&lt;0.5, "Complete",IF(SUMPRODUCT($N$41:EB$41,$N20:EB20)&lt;0.5, "To start", "Running")))</f>
        <v>Undefined</v>
      </c>
      <c r="ED20" s="248"/>
      <c r="EE20" s="188">
        <f>SUMPRODUCT($L$41:DK$41,$L20:DK20)</f>
        <v>0</v>
      </c>
      <c r="EF20" s="196">
        <f t="shared" si="77"/>
        <v>0</v>
      </c>
      <c r="EG20" s="188">
        <f ca="1">OFFSET($O20,0,(Capacity!$F$2-SprintStart)*3,1,1)</f>
        <v>0</v>
      </c>
      <c r="EH20" s="196">
        <f t="shared" ca="1" si="77"/>
        <v>0</v>
      </c>
      <c r="EI20" s="188">
        <f t="shared" ca="1" si="39"/>
        <v>0</v>
      </c>
      <c r="EJ20" s="196">
        <f t="shared" ca="1" si="120"/>
        <v>0</v>
      </c>
      <c r="EK20" s="198" t="str">
        <f t="shared" ca="1" si="78"/>
        <v/>
      </c>
      <c r="EL20" s="189">
        <f t="shared" ca="1" si="79"/>
        <v>0</v>
      </c>
      <c r="EM20" s="196">
        <f t="shared" ca="1" si="80"/>
        <v>0</v>
      </c>
    </row>
    <row r="21" spans="1:143" x14ac:dyDescent="0.2">
      <c r="A21" s="309"/>
      <c r="B21" s="309"/>
      <c r="C21" s="310"/>
      <c r="D21" s="106"/>
      <c r="E21" s="106"/>
      <c r="F21" s="107"/>
      <c r="G21" s="205"/>
      <c r="H21" s="311"/>
      <c r="I21" s="312"/>
      <c r="J21" s="186"/>
      <c r="K21" s="204" t="str">
        <f ca="1">IF(SprintStart&gt;Capacity!$F$2, "To start", INDEX(Burndown,ROW(K21)-ROW(K$6),MIN(Capacity!$F$2-SprintStart,29)*3+3))</f>
        <v>Undefined</v>
      </c>
      <c r="L21" s="318"/>
      <c r="M21" s="192">
        <v>0</v>
      </c>
      <c r="N21" s="200">
        <v>0</v>
      </c>
      <c r="O21" s="49">
        <f t="shared" si="168"/>
        <v>0</v>
      </c>
      <c r="P21" s="331" t="str">
        <f>IF(ISBLANK($I21), "Undefined", IF(O21&lt;0.5, "Complete",IF(SUMPRODUCT($N$41:O$41,$N21:O21)&lt;0.5, "To start", "Running")))</f>
        <v>Undefined</v>
      </c>
      <c r="Q21" s="200">
        <v>0</v>
      </c>
      <c r="R21" s="43">
        <f t="shared" si="169"/>
        <v>0</v>
      </c>
      <c r="S21" s="331" t="str">
        <f>IF(ISBLANK($I21), "Undefined", IF(R21&lt;0.5, "Complete",IF(SUMPRODUCT($N$41:R$41,$N21:R21)&lt;0.5, "To start", "Running")))</f>
        <v>Undefined</v>
      </c>
      <c r="T21" s="200">
        <v>0</v>
      </c>
      <c r="U21" s="43">
        <f t="shared" si="170"/>
        <v>0</v>
      </c>
      <c r="V21" s="331" t="str">
        <f>IF(ISBLANK($I21), "Undefined", IF(U21&lt;0.5, "Complete",IF(SUMPRODUCT($N$41:U$41,$N21:U21)&lt;0.5, "To start", "Running")))</f>
        <v>Undefined</v>
      </c>
      <c r="W21" s="200">
        <v>0</v>
      </c>
      <c r="X21" s="43">
        <f t="shared" si="171"/>
        <v>0</v>
      </c>
      <c r="Y21" s="331" t="str">
        <f>IF(ISBLANK($I21), "Undefined", IF(X21&lt;0.5, "Complete",IF(SUMPRODUCT($N$41:X$41,$N21:X21)&lt;0.5, "To start", "Running")))</f>
        <v>Undefined</v>
      </c>
      <c r="Z21" s="200">
        <v>0</v>
      </c>
      <c r="AA21" s="43">
        <f t="shared" si="172"/>
        <v>0</v>
      </c>
      <c r="AB21" s="331" t="str">
        <f>IF(ISBLANK($I21), "Undefined", IF(AA21&lt;0.5, "Complete",IF(SUMPRODUCT($N$41:AA$41,$N21:AA21)&lt;0.5, "To start", "Running")))</f>
        <v>Undefined</v>
      </c>
      <c r="AC21" s="200">
        <v>0</v>
      </c>
      <c r="AD21" s="43">
        <f t="shared" si="173"/>
        <v>0</v>
      </c>
      <c r="AE21" s="331" t="str">
        <f>IF(ISBLANK($I21), "Undefined", IF(AD21&lt;0.5, "Complete",IF(SUMPRODUCT($N$41:AD$41,$N21:AD21)&lt;0.5, "To start", "Running")))</f>
        <v>Undefined</v>
      </c>
      <c r="AF21" s="200">
        <v>0</v>
      </c>
      <c r="AG21" s="43">
        <f t="shared" si="174"/>
        <v>0</v>
      </c>
      <c r="AH21" s="331" t="str">
        <f>IF(ISBLANK($I21), "Undefined", IF(AG21&lt;0.5, "Complete",IF(SUMPRODUCT($N$41:AG$41,$N21:AG21)&lt;0.5, "To start", "Running")))</f>
        <v>Undefined</v>
      </c>
      <c r="AI21" s="200">
        <v>0</v>
      </c>
      <c r="AJ21" s="43">
        <f t="shared" ref="AJ21:AJ23" si="247">MAX(AG21-AI21,0)</f>
        <v>0</v>
      </c>
      <c r="AK21" s="331" t="str">
        <f>IF(ISBLANK($I21), "Undefined", IF(AJ21&lt;0.5, "Complete",IF(SUMPRODUCT($N$41:AJ$41,$N21:AJ21)&lt;0.5, "To start", "Running")))</f>
        <v>Undefined</v>
      </c>
      <c r="AL21" s="200">
        <v>0</v>
      </c>
      <c r="AM21" s="43">
        <f t="shared" si="175"/>
        <v>0</v>
      </c>
      <c r="AN21" s="331" t="str">
        <f>IF(ISBLANK($I21), "Undefined", IF(AM21&lt;0.5, "Complete",IF(SUMPRODUCT($N$41:AM$41,$N21:AM21)&lt;0.5, "To start", "Running")))</f>
        <v>Undefined</v>
      </c>
      <c r="AO21" s="200">
        <v>0</v>
      </c>
      <c r="AP21" s="43">
        <f t="shared" si="176"/>
        <v>0</v>
      </c>
      <c r="AQ21" s="331" t="str">
        <f>IF(ISBLANK($I21), "Undefined", IF(AP21&lt;0.5, "Complete",IF(SUMPRODUCT($N$41:AP$41,$N21:AP21)&lt;0.5, "To start", "Running")))</f>
        <v>Undefined</v>
      </c>
      <c r="AR21" s="200">
        <v>0</v>
      </c>
      <c r="AS21" s="43">
        <f t="shared" si="177"/>
        <v>0</v>
      </c>
      <c r="AT21" s="331" t="str">
        <f>IF(ISBLANK($I21), "Undefined", IF(AS21&lt;0.5, "Complete",IF(SUMPRODUCT($N$41:AS$41,$N21:AS21)&lt;0.5, "To start", "Running")))</f>
        <v>Undefined</v>
      </c>
      <c r="AU21" s="200">
        <v>0</v>
      </c>
      <c r="AV21" s="43">
        <f t="shared" si="178"/>
        <v>0</v>
      </c>
      <c r="AW21" s="331" t="str">
        <f>IF(ISBLANK($I21), "Undefined", IF(AV21&lt;0.5, "Complete",IF(SUMPRODUCT($N$41:AV$41,$N21:AV21)&lt;0.5, "To start", "Running")))</f>
        <v>Undefined</v>
      </c>
      <c r="AX21" s="200">
        <v>0</v>
      </c>
      <c r="AY21" s="43">
        <f t="shared" si="179"/>
        <v>0</v>
      </c>
      <c r="AZ21" s="331" t="str">
        <f>IF(ISBLANK($I21), "Undefined", IF(AY21&lt;0.5, "Complete",IF(SUMPRODUCT($N$41:AY$41,$N21:AY21)&lt;0.5, "To start", "Running")))</f>
        <v>Undefined</v>
      </c>
      <c r="BA21" s="200">
        <v>0</v>
      </c>
      <c r="BB21" s="43">
        <f t="shared" si="180"/>
        <v>0</v>
      </c>
      <c r="BC21" s="331" t="str">
        <f>IF(ISBLANK($I21), "Undefined", IF(BB21&lt;0.5, "Complete",IF(SUMPRODUCT($N$41:BB$41,$N21:BB21)&lt;0.5, "To start", "Running")))</f>
        <v>Undefined</v>
      </c>
      <c r="BD21" s="200">
        <v>0</v>
      </c>
      <c r="BE21" s="43">
        <f t="shared" si="181"/>
        <v>0</v>
      </c>
      <c r="BF21" s="331" t="str">
        <f>IF(ISBLANK($I21), "Undefined", IF(BE21&lt;0.5, "Complete",IF(SUMPRODUCT($N$41:BE$41,$N21:BE21)&lt;0.5, "To start", "Running")))</f>
        <v>Undefined</v>
      </c>
      <c r="BG21" s="200">
        <v>0</v>
      </c>
      <c r="BH21" s="43">
        <f t="shared" si="182"/>
        <v>0</v>
      </c>
      <c r="BI21" s="331" t="str">
        <f>IF(ISBLANK($I21), "Undefined", IF(BH21&lt;0.5, "Complete",IF(SUMPRODUCT($N$41:BH$41,$N21:BH21)&lt;0.5, "To start", "Running")))</f>
        <v>Undefined</v>
      </c>
      <c r="BJ21" s="200">
        <v>0</v>
      </c>
      <c r="BK21" s="43">
        <f t="shared" si="183"/>
        <v>0</v>
      </c>
      <c r="BL21" s="331" t="str">
        <f>IF(ISBLANK($I21), "Undefined", IF(BK21&lt;0.5, "Complete",IF(SUMPRODUCT($N$41:BK$41,$N21:BK21)&lt;0.5, "To start", "Running")))</f>
        <v>Undefined</v>
      </c>
      <c r="BM21" s="200">
        <v>0</v>
      </c>
      <c r="BN21" s="43">
        <f t="shared" si="184"/>
        <v>0</v>
      </c>
      <c r="BO21" s="331" t="str">
        <f>IF(ISBLANK($I21), "Undefined", IF(BN21&lt;0.5, "Complete",IF(SUMPRODUCT($N$41:BN$41,$N21:BN21)&lt;0.5, "To start", "Running")))</f>
        <v>Undefined</v>
      </c>
      <c r="BP21" s="200">
        <v>0</v>
      </c>
      <c r="BQ21" s="43">
        <f t="shared" si="185"/>
        <v>0</v>
      </c>
      <c r="BR21" s="331" t="str">
        <f>IF(ISBLANK($I21), "Undefined", IF(BQ21&lt;0.5, "Complete",IF(SUMPRODUCT($N$41:BQ$41,$N21:BQ21)&lt;0.5, "To start", "Running")))</f>
        <v>Undefined</v>
      </c>
      <c r="BS21" s="200">
        <v>0</v>
      </c>
      <c r="BT21" s="43">
        <f t="shared" si="186"/>
        <v>0</v>
      </c>
      <c r="BU21" s="331" t="str">
        <f>IF(ISBLANK($I21), "Undefined", IF(BT21&lt;0.5, "Complete",IF(SUMPRODUCT($N$41:BT$41,$N21:BT21)&lt;0.5, "To start", "Running")))</f>
        <v>Undefined</v>
      </c>
      <c r="BV21" s="200">
        <v>0</v>
      </c>
      <c r="BW21" s="43">
        <f t="shared" si="187"/>
        <v>0</v>
      </c>
      <c r="BX21" s="331" t="str">
        <f>IF(ISBLANK($I21), "Undefined", IF(BW21&lt;0.5, "Complete",IF(SUMPRODUCT($N$41:BW$41,$N21:BW21)&lt;0.5, "To start", "Running")))</f>
        <v>Undefined</v>
      </c>
      <c r="BY21" s="200">
        <v>0</v>
      </c>
      <c r="BZ21" s="43">
        <f t="shared" si="188"/>
        <v>0</v>
      </c>
      <c r="CA21" s="331" t="str">
        <f>IF(ISBLANK($I21), "Undefined", IF(BZ21&lt;0.5, "Complete",IF(SUMPRODUCT($N$41:BZ$41,$N21:BZ21)&lt;0.5, "To start", "Running")))</f>
        <v>Undefined</v>
      </c>
      <c r="CB21" s="200">
        <v>0</v>
      </c>
      <c r="CC21" s="43">
        <f t="shared" si="189"/>
        <v>0</v>
      </c>
      <c r="CD21" s="331" t="str">
        <f>IF(ISBLANK($I21), "Undefined", IF(CC21&lt;0.5, "Complete",IF(SUMPRODUCT($N$41:CC$41,$N21:CC21)&lt;0.5, "To start", "Running")))</f>
        <v>Undefined</v>
      </c>
      <c r="CE21" s="200">
        <v>0</v>
      </c>
      <c r="CF21" s="43">
        <f t="shared" si="190"/>
        <v>0</v>
      </c>
      <c r="CG21" s="331" t="str">
        <f>IF(ISBLANK($I21), "Undefined", IF(CF21&lt;0.5, "Complete",IF(SUMPRODUCT($N$41:CF$41,$N21:CF21)&lt;0.5, "To start", "Running")))</f>
        <v>Undefined</v>
      </c>
      <c r="CH21" s="200">
        <v>0</v>
      </c>
      <c r="CI21" s="43">
        <f t="shared" si="191"/>
        <v>0</v>
      </c>
      <c r="CJ21" s="331" t="str">
        <f>IF(ISBLANK($I21), "Undefined", IF(CI21&lt;0.5, "Complete",IF(SUMPRODUCT($N$41:CI$41,$N21:CI21)&lt;0.5, "To start", "Running")))</f>
        <v>Undefined</v>
      </c>
      <c r="CK21" s="200">
        <v>0</v>
      </c>
      <c r="CL21" s="43">
        <f t="shared" si="192"/>
        <v>0</v>
      </c>
      <c r="CM21" s="331" t="str">
        <f>IF(ISBLANK($I21), "Undefined", IF(CL21&lt;0.5, "Complete",IF(SUMPRODUCT($N$41:CL$41,$N21:CL21)&lt;0.5, "To start", "Running")))</f>
        <v>Undefined</v>
      </c>
      <c r="CN21" s="200">
        <v>0</v>
      </c>
      <c r="CO21" s="43">
        <f t="shared" si="193"/>
        <v>0</v>
      </c>
      <c r="CP21" s="331" t="str">
        <f>IF(ISBLANK($I21), "Undefined", IF(CO21&lt;0.5, "Complete",IF(SUMPRODUCT($N$41:CO$41,$N21:CO21)&lt;0.5, "To start", "Running")))</f>
        <v>Undefined</v>
      </c>
      <c r="CQ21" s="200">
        <v>0</v>
      </c>
      <c r="CR21" s="43">
        <f t="shared" si="194"/>
        <v>0</v>
      </c>
      <c r="CS21" s="331" t="str">
        <f>IF(ISBLANK($I21), "Undefined", IF(CR21&lt;0.5, "Complete",IF(SUMPRODUCT($N$41:CR$41,$N21:CR21)&lt;0.5, "To start", "Running")))</f>
        <v>Undefined</v>
      </c>
      <c r="CT21" s="200">
        <v>0</v>
      </c>
      <c r="CU21" s="43">
        <f t="shared" si="195"/>
        <v>0</v>
      </c>
      <c r="CV21" s="331" t="str">
        <f>IF(ISBLANK($I21), "Undefined", IF(CU21&lt;0.5, "Complete",IF(SUMPRODUCT($N$41:CU$41,$N21:CU21)&lt;0.5, "To start", "Running")))</f>
        <v>Undefined</v>
      </c>
      <c r="CW21" s="200">
        <v>0</v>
      </c>
      <c r="CX21" s="43">
        <f t="shared" si="196"/>
        <v>0</v>
      </c>
      <c r="CY21" s="331" t="str">
        <f>IF(ISBLANK($I21), "Undefined", IF(CX21&lt;0.5, "Complete",IF(SUMPRODUCT($N$41:CX$41,$N21:CX21)&lt;0.5, "To start", "Running")))</f>
        <v>Undefined</v>
      </c>
      <c r="CZ21" s="200">
        <v>0</v>
      </c>
      <c r="DA21" s="43">
        <f t="shared" si="197"/>
        <v>0</v>
      </c>
      <c r="DB21" s="331" t="str">
        <f>IF(ISBLANK($I21), "Undefined", IF(DA21&lt;0.5, "Complete",IF(SUMPRODUCT($N$41:DA$41,$N21:DA21)&lt;0.5, "To start", "Running")))</f>
        <v>Undefined</v>
      </c>
      <c r="DC21" s="200">
        <v>0</v>
      </c>
      <c r="DD21" s="43">
        <f t="shared" si="198"/>
        <v>0</v>
      </c>
      <c r="DE21" s="331" t="str">
        <f>IF(ISBLANK($I21), "Undefined", IF(DD21&lt;0.5, "Complete",IF(SUMPRODUCT($N$41:DD$41,$N21:DD21)&lt;0.5, "To start", "Running")))</f>
        <v>Undefined</v>
      </c>
      <c r="DF21" s="200">
        <v>0</v>
      </c>
      <c r="DG21" s="43">
        <f t="shared" si="199"/>
        <v>0</v>
      </c>
      <c r="DH21" s="331" t="str">
        <f>IF(ISBLANK($I21), "Undefined", IF(DG21&lt;0.5, "Complete",IF(SUMPRODUCT($N$41:DG$41,$N21:DG21)&lt;0.5, "To start", "Running")))</f>
        <v>Undefined</v>
      </c>
      <c r="DI21" s="200">
        <v>0</v>
      </c>
      <c r="DJ21" s="43">
        <f t="shared" si="200"/>
        <v>0</v>
      </c>
      <c r="DK21" s="331" t="str">
        <f>IF(ISBLANK($I21), "Undefined", IF(DJ21&lt;0.5, "Complete",IF(SUMPRODUCT($N$41:DJ$41,$N21:DJ21)&lt;0.5, "To start", "Running")))</f>
        <v>Undefined</v>
      </c>
      <c r="DL21" s="200">
        <v>0</v>
      </c>
      <c r="DM21" s="43">
        <f t="shared" si="201"/>
        <v>0</v>
      </c>
      <c r="DN21" s="331" t="str">
        <f>IF(ISBLANK($I21), "Undefined", IF(DM21&lt;0.5, "Complete",IF(SUMPRODUCT($N$41:DM$41,$N21:DM21)&lt;0.5, "To start", "Running")))</f>
        <v>Undefined</v>
      </c>
      <c r="DO21" s="200">
        <v>0</v>
      </c>
      <c r="DP21" s="43">
        <f t="shared" si="202"/>
        <v>0</v>
      </c>
      <c r="DQ21" s="331" t="str">
        <f>IF(ISBLANK($I21), "Undefined", IF(DP21&lt;0.5, "Complete",IF(SUMPRODUCT($N$41:DP$41,$N21:DP21)&lt;0.5, "To start", "Running")))</f>
        <v>Undefined</v>
      </c>
      <c r="DR21" s="200">
        <v>0</v>
      </c>
      <c r="DS21" s="43">
        <f t="shared" si="203"/>
        <v>0</v>
      </c>
      <c r="DT21" s="331" t="str">
        <f>IF(ISBLANK($I21), "Undefined", IF(DS21&lt;0.5, "Complete",IF(SUMPRODUCT($N$41:DS$41,$N21:DS21)&lt;0.5, "To start", "Running")))</f>
        <v>Undefined</v>
      </c>
      <c r="DU21" s="200">
        <v>0</v>
      </c>
      <c r="DV21" s="43">
        <f t="shared" si="204"/>
        <v>0</v>
      </c>
      <c r="DW21" s="331" t="str">
        <f>IF(ISBLANK($I21), "Undefined", IF(DV21&lt;0.5, "Complete",IF(SUMPRODUCT($N$41:DV$41,$N21:DV21)&lt;0.5, "To start", "Running")))</f>
        <v>Undefined</v>
      </c>
      <c r="DX21" s="200">
        <v>0</v>
      </c>
      <c r="DY21" s="43">
        <f t="shared" si="205"/>
        <v>0</v>
      </c>
      <c r="DZ21" s="331" t="str">
        <f>IF(ISBLANK($I21), "Undefined", IF(DY21&lt;0.5, "Complete",IF(SUMPRODUCT($N$41:DY$41,$N21:DY21)&lt;0.5, "To start", "Running")))</f>
        <v>Undefined</v>
      </c>
      <c r="EA21" s="200">
        <v>0</v>
      </c>
      <c r="EB21" s="43">
        <f t="shared" si="206"/>
        <v>0</v>
      </c>
      <c r="EC21" s="331" t="str">
        <f>IF(ISBLANK($I21), "Undefined", IF(EB21&lt;0.5, "Complete",IF(SUMPRODUCT($N$41:EB$41,$N21:EB21)&lt;0.5, "To start", "Running")))</f>
        <v>Undefined</v>
      </c>
      <c r="ED21" s="248"/>
      <c r="EE21" s="188">
        <f>SUMPRODUCT($L$41:DK$41,$L21:DK21)</f>
        <v>0</v>
      </c>
      <c r="EF21" s="196">
        <f t="shared" si="77"/>
        <v>0</v>
      </c>
      <c r="EG21" s="188">
        <f ca="1">OFFSET($O21,0,(Capacity!$F$2-SprintStart)*3,1,1)</f>
        <v>0</v>
      </c>
      <c r="EH21" s="196">
        <f t="shared" ca="1" si="77"/>
        <v>0</v>
      </c>
      <c r="EI21" s="188">
        <f t="shared" ca="1" si="39"/>
        <v>0</v>
      </c>
      <c r="EJ21" s="196">
        <f t="shared" ca="1" si="120"/>
        <v>0</v>
      </c>
      <c r="EK21" s="198" t="str">
        <f t="shared" ca="1" si="78"/>
        <v/>
      </c>
      <c r="EL21" s="189">
        <f t="shared" ca="1" si="79"/>
        <v>0</v>
      </c>
      <c r="EM21" s="196">
        <f t="shared" ca="1" si="80"/>
        <v>0</v>
      </c>
    </row>
    <row r="22" spans="1:143" x14ac:dyDescent="0.2">
      <c r="A22" s="309"/>
      <c r="B22" s="309"/>
      <c r="C22" s="310"/>
      <c r="D22" s="106"/>
      <c r="E22" s="106"/>
      <c r="F22" s="107"/>
      <c r="G22" s="205"/>
      <c r="H22" s="311"/>
      <c r="I22" s="312"/>
      <c r="J22" s="186"/>
      <c r="K22" s="204" t="str">
        <f ca="1">IF(SprintStart&gt;Capacity!$F$2, "To start", INDEX(Burndown,ROW(K22)-ROW(K$6),MIN(Capacity!$F$2-SprintStart,29)*3+3))</f>
        <v>Undefined</v>
      </c>
      <c r="L22" s="318"/>
      <c r="M22" s="192">
        <v>0</v>
      </c>
      <c r="N22" s="200">
        <v>0</v>
      </c>
      <c r="O22" s="49">
        <f t="shared" si="168"/>
        <v>0</v>
      </c>
      <c r="P22" s="331" t="str">
        <f>IF(ISBLANK($I22), "Undefined", IF(O22&lt;0.5, "Complete",IF(SUMPRODUCT($N$41:O$41,$N22:O22)&lt;0.5, "To start", "Running")))</f>
        <v>Undefined</v>
      </c>
      <c r="Q22" s="200">
        <v>0</v>
      </c>
      <c r="R22" s="43">
        <f t="shared" si="169"/>
        <v>0</v>
      </c>
      <c r="S22" s="331" t="str">
        <f>IF(ISBLANK($I22), "Undefined", IF(R22&lt;0.5, "Complete",IF(SUMPRODUCT($N$41:R$41,$N22:R22)&lt;0.5, "To start", "Running")))</f>
        <v>Undefined</v>
      </c>
      <c r="T22" s="200">
        <v>0</v>
      </c>
      <c r="U22" s="43">
        <f t="shared" si="170"/>
        <v>0</v>
      </c>
      <c r="V22" s="331" t="str">
        <f>IF(ISBLANK($I22), "Undefined", IF(U22&lt;0.5, "Complete",IF(SUMPRODUCT($N$41:U$41,$N22:U22)&lt;0.5, "To start", "Running")))</f>
        <v>Undefined</v>
      </c>
      <c r="W22" s="200">
        <v>0</v>
      </c>
      <c r="X22" s="43">
        <f t="shared" si="171"/>
        <v>0</v>
      </c>
      <c r="Y22" s="331" t="str">
        <f>IF(ISBLANK($I22), "Undefined", IF(X22&lt;0.5, "Complete",IF(SUMPRODUCT($N$41:X$41,$N22:X22)&lt;0.5, "To start", "Running")))</f>
        <v>Undefined</v>
      </c>
      <c r="Z22" s="200">
        <v>0</v>
      </c>
      <c r="AA22" s="43">
        <f t="shared" si="172"/>
        <v>0</v>
      </c>
      <c r="AB22" s="331" t="str">
        <f>IF(ISBLANK($I22), "Undefined", IF(AA22&lt;0.5, "Complete",IF(SUMPRODUCT($N$41:AA$41,$N22:AA22)&lt;0.5, "To start", "Running")))</f>
        <v>Undefined</v>
      </c>
      <c r="AC22" s="200">
        <v>0</v>
      </c>
      <c r="AD22" s="43">
        <f t="shared" si="173"/>
        <v>0</v>
      </c>
      <c r="AE22" s="331" t="str">
        <f>IF(ISBLANK($I22), "Undefined", IF(AD22&lt;0.5, "Complete",IF(SUMPRODUCT($N$41:AD$41,$N22:AD22)&lt;0.5, "To start", "Running")))</f>
        <v>Undefined</v>
      </c>
      <c r="AF22" s="200">
        <v>0</v>
      </c>
      <c r="AG22" s="43">
        <f t="shared" si="174"/>
        <v>0</v>
      </c>
      <c r="AH22" s="331" t="str">
        <f>IF(ISBLANK($I22), "Undefined", IF(AG22&lt;0.5, "Complete",IF(SUMPRODUCT($N$41:AG$41,$N22:AG22)&lt;0.5, "To start", "Running")))</f>
        <v>Undefined</v>
      </c>
      <c r="AI22" s="200">
        <v>0</v>
      </c>
      <c r="AJ22" s="43">
        <f t="shared" si="247"/>
        <v>0</v>
      </c>
      <c r="AK22" s="331" t="str">
        <f>IF(ISBLANK($I22), "Undefined", IF(AJ22&lt;0.5, "Complete",IF(SUMPRODUCT($N$41:AJ$41,$N22:AJ22)&lt;0.5, "To start", "Running")))</f>
        <v>Undefined</v>
      </c>
      <c r="AL22" s="200">
        <v>0</v>
      </c>
      <c r="AM22" s="43">
        <f t="shared" si="175"/>
        <v>0</v>
      </c>
      <c r="AN22" s="331" t="str">
        <f>IF(ISBLANK($I22), "Undefined", IF(AM22&lt;0.5, "Complete",IF(SUMPRODUCT($N$41:AM$41,$N22:AM22)&lt;0.5, "To start", "Running")))</f>
        <v>Undefined</v>
      </c>
      <c r="AO22" s="200">
        <v>0</v>
      </c>
      <c r="AP22" s="43">
        <f t="shared" si="176"/>
        <v>0</v>
      </c>
      <c r="AQ22" s="331" t="str">
        <f>IF(ISBLANK($I22), "Undefined", IF(AP22&lt;0.5, "Complete",IF(SUMPRODUCT($N$41:AP$41,$N22:AP22)&lt;0.5, "To start", "Running")))</f>
        <v>Undefined</v>
      </c>
      <c r="AR22" s="200">
        <v>0</v>
      </c>
      <c r="AS22" s="43">
        <f t="shared" si="177"/>
        <v>0</v>
      </c>
      <c r="AT22" s="331" t="str">
        <f>IF(ISBLANK($I22), "Undefined", IF(AS22&lt;0.5, "Complete",IF(SUMPRODUCT($N$41:AS$41,$N22:AS22)&lt;0.5, "To start", "Running")))</f>
        <v>Undefined</v>
      </c>
      <c r="AU22" s="200">
        <v>0</v>
      </c>
      <c r="AV22" s="43">
        <f t="shared" si="178"/>
        <v>0</v>
      </c>
      <c r="AW22" s="331" t="str">
        <f>IF(ISBLANK($I22), "Undefined", IF(AV22&lt;0.5, "Complete",IF(SUMPRODUCT($N$41:AV$41,$N22:AV22)&lt;0.5, "To start", "Running")))</f>
        <v>Undefined</v>
      </c>
      <c r="AX22" s="200">
        <v>0</v>
      </c>
      <c r="AY22" s="43">
        <f t="shared" si="179"/>
        <v>0</v>
      </c>
      <c r="AZ22" s="331" t="str">
        <f>IF(ISBLANK($I22), "Undefined", IF(AY22&lt;0.5, "Complete",IF(SUMPRODUCT($N$41:AY$41,$N22:AY22)&lt;0.5, "To start", "Running")))</f>
        <v>Undefined</v>
      </c>
      <c r="BA22" s="200">
        <v>0</v>
      </c>
      <c r="BB22" s="43">
        <f t="shared" si="180"/>
        <v>0</v>
      </c>
      <c r="BC22" s="331" t="str">
        <f>IF(ISBLANK($I22), "Undefined", IF(BB22&lt;0.5, "Complete",IF(SUMPRODUCT($N$41:BB$41,$N22:BB22)&lt;0.5, "To start", "Running")))</f>
        <v>Undefined</v>
      </c>
      <c r="BD22" s="200">
        <v>0</v>
      </c>
      <c r="BE22" s="43">
        <f t="shared" si="181"/>
        <v>0</v>
      </c>
      <c r="BF22" s="331" t="str">
        <f>IF(ISBLANK($I22), "Undefined", IF(BE22&lt;0.5, "Complete",IF(SUMPRODUCT($N$41:BE$41,$N22:BE22)&lt;0.5, "To start", "Running")))</f>
        <v>Undefined</v>
      </c>
      <c r="BG22" s="200">
        <v>0</v>
      </c>
      <c r="BH22" s="43">
        <f t="shared" si="182"/>
        <v>0</v>
      </c>
      <c r="BI22" s="331" t="str">
        <f>IF(ISBLANK($I22), "Undefined", IF(BH22&lt;0.5, "Complete",IF(SUMPRODUCT($N$41:BH$41,$N22:BH22)&lt;0.5, "To start", "Running")))</f>
        <v>Undefined</v>
      </c>
      <c r="BJ22" s="200">
        <v>0</v>
      </c>
      <c r="BK22" s="43">
        <f t="shared" si="183"/>
        <v>0</v>
      </c>
      <c r="BL22" s="331" t="str">
        <f>IF(ISBLANK($I22), "Undefined", IF(BK22&lt;0.5, "Complete",IF(SUMPRODUCT($N$41:BK$41,$N22:BK22)&lt;0.5, "To start", "Running")))</f>
        <v>Undefined</v>
      </c>
      <c r="BM22" s="200">
        <v>0</v>
      </c>
      <c r="BN22" s="43">
        <f t="shared" si="184"/>
        <v>0</v>
      </c>
      <c r="BO22" s="331" t="str">
        <f>IF(ISBLANK($I22), "Undefined", IF(BN22&lt;0.5, "Complete",IF(SUMPRODUCT($N$41:BN$41,$N22:BN22)&lt;0.5, "To start", "Running")))</f>
        <v>Undefined</v>
      </c>
      <c r="BP22" s="200">
        <v>0</v>
      </c>
      <c r="BQ22" s="43">
        <f t="shared" si="185"/>
        <v>0</v>
      </c>
      <c r="BR22" s="331" t="str">
        <f>IF(ISBLANK($I22), "Undefined", IF(BQ22&lt;0.5, "Complete",IF(SUMPRODUCT($N$41:BQ$41,$N22:BQ22)&lt;0.5, "To start", "Running")))</f>
        <v>Undefined</v>
      </c>
      <c r="BS22" s="200">
        <v>0</v>
      </c>
      <c r="BT22" s="43">
        <f t="shared" si="186"/>
        <v>0</v>
      </c>
      <c r="BU22" s="331" t="str">
        <f>IF(ISBLANK($I22), "Undefined", IF(BT22&lt;0.5, "Complete",IF(SUMPRODUCT($N$41:BT$41,$N22:BT22)&lt;0.5, "To start", "Running")))</f>
        <v>Undefined</v>
      </c>
      <c r="BV22" s="200">
        <v>0</v>
      </c>
      <c r="BW22" s="43">
        <f t="shared" si="187"/>
        <v>0</v>
      </c>
      <c r="BX22" s="331" t="str">
        <f>IF(ISBLANK($I22), "Undefined", IF(BW22&lt;0.5, "Complete",IF(SUMPRODUCT($N$41:BW$41,$N22:BW22)&lt;0.5, "To start", "Running")))</f>
        <v>Undefined</v>
      </c>
      <c r="BY22" s="200">
        <v>0</v>
      </c>
      <c r="BZ22" s="43">
        <f t="shared" si="188"/>
        <v>0</v>
      </c>
      <c r="CA22" s="331" t="str">
        <f>IF(ISBLANK($I22), "Undefined", IF(BZ22&lt;0.5, "Complete",IF(SUMPRODUCT($N$41:BZ$41,$N22:BZ22)&lt;0.5, "To start", "Running")))</f>
        <v>Undefined</v>
      </c>
      <c r="CB22" s="200">
        <v>0</v>
      </c>
      <c r="CC22" s="43">
        <f t="shared" si="189"/>
        <v>0</v>
      </c>
      <c r="CD22" s="331" t="str">
        <f>IF(ISBLANK($I22), "Undefined", IF(CC22&lt;0.5, "Complete",IF(SUMPRODUCT($N$41:CC$41,$N22:CC22)&lt;0.5, "To start", "Running")))</f>
        <v>Undefined</v>
      </c>
      <c r="CE22" s="200">
        <v>0</v>
      </c>
      <c r="CF22" s="43">
        <f t="shared" si="190"/>
        <v>0</v>
      </c>
      <c r="CG22" s="331" t="str">
        <f>IF(ISBLANK($I22), "Undefined", IF(CF22&lt;0.5, "Complete",IF(SUMPRODUCT($N$41:CF$41,$N22:CF22)&lt;0.5, "To start", "Running")))</f>
        <v>Undefined</v>
      </c>
      <c r="CH22" s="200">
        <v>0</v>
      </c>
      <c r="CI22" s="43">
        <f t="shared" si="191"/>
        <v>0</v>
      </c>
      <c r="CJ22" s="331" t="str">
        <f>IF(ISBLANK($I22), "Undefined", IF(CI22&lt;0.5, "Complete",IF(SUMPRODUCT($N$41:CI$41,$N22:CI22)&lt;0.5, "To start", "Running")))</f>
        <v>Undefined</v>
      </c>
      <c r="CK22" s="200">
        <v>0</v>
      </c>
      <c r="CL22" s="43">
        <f t="shared" si="192"/>
        <v>0</v>
      </c>
      <c r="CM22" s="331" t="str">
        <f>IF(ISBLANK($I22), "Undefined", IF(CL22&lt;0.5, "Complete",IF(SUMPRODUCT($N$41:CL$41,$N22:CL22)&lt;0.5, "To start", "Running")))</f>
        <v>Undefined</v>
      </c>
      <c r="CN22" s="200">
        <v>0</v>
      </c>
      <c r="CO22" s="43">
        <f t="shared" si="193"/>
        <v>0</v>
      </c>
      <c r="CP22" s="331" t="str">
        <f>IF(ISBLANK($I22), "Undefined", IF(CO22&lt;0.5, "Complete",IF(SUMPRODUCT($N$41:CO$41,$N22:CO22)&lt;0.5, "To start", "Running")))</f>
        <v>Undefined</v>
      </c>
      <c r="CQ22" s="200">
        <v>0</v>
      </c>
      <c r="CR22" s="43">
        <f t="shared" si="194"/>
        <v>0</v>
      </c>
      <c r="CS22" s="331" t="str">
        <f>IF(ISBLANK($I22), "Undefined", IF(CR22&lt;0.5, "Complete",IF(SUMPRODUCT($N$41:CR$41,$N22:CR22)&lt;0.5, "To start", "Running")))</f>
        <v>Undefined</v>
      </c>
      <c r="CT22" s="200">
        <v>0</v>
      </c>
      <c r="CU22" s="43">
        <f t="shared" si="195"/>
        <v>0</v>
      </c>
      <c r="CV22" s="331" t="str">
        <f>IF(ISBLANK($I22), "Undefined", IF(CU22&lt;0.5, "Complete",IF(SUMPRODUCT($N$41:CU$41,$N22:CU22)&lt;0.5, "To start", "Running")))</f>
        <v>Undefined</v>
      </c>
      <c r="CW22" s="200">
        <v>0</v>
      </c>
      <c r="CX22" s="43">
        <f t="shared" si="196"/>
        <v>0</v>
      </c>
      <c r="CY22" s="331" t="str">
        <f>IF(ISBLANK($I22), "Undefined", IF(CX22&lt;0.5, "Complete",IF(SUMPRODUCT($N$41:CX$41,$N22:CX22)&lt;0.5, "To start", "Running")))</f>
        <v>Undefined</v>
      </c>
      <c r="CZ22" s="200">
        <v>0</v>
      </c>
      <c r="DA22" s="43">
        <f t="shared" si="197"/>
        <v>0</v>
      </c>
      <c r="DB22" s="331" t="str">
        <f>IF(ISBLANK($I22), "Undefined", IF(DA22&lt;0.5, "Complete",IF(SUMPRODUCT($N$41:DA$41,$N22:DA22)&lt;0.5, "To start", "Running")))</f>
        <v>Undefined</v>
      </c>
      <c r="DC22" s="200">
        <v>0</v>
      </c>
      <c r="DD22" s="43">
        <f t="shared" si="198"/>
        <v>0</v>
      </c>
      <c r="DE22" s="331" t="str">
        <f>IF(ISBLANK($I22), "Undefined", IF(DD22&lt;0.5, "Complete",IF(SUMPRODUCT($N$41:DD$41,$N22:DD22)&lt;0.5, "To start", "Running")))</f>
        <v>Undefined</v>
      </c>
      <c r="DF22" s="200">
        <v>0</v>
      </c>
      <c r="DG22" s="43">
        <f t="shared" si="199"/>
        <v>0</v>
      </c>
      <c r="DH22" s="331" t="str">
        <f>IF(ISBLANK($I22), "Undefined", IF(DG22&lt;0.5, "Complete",IF(SUMPRODUCT($N$41:DG$41,$N22:DG22)&lt;0.5, "To start", "Running")))</f>
        <v>Undefined</v>
      </c>
      <c r="DI22" s="200">
        <v>0</v>
      </c>
      <c r="DJ22" s="43">
        <f t="shared" si="200"/>
        <v>0</v>
      </c>
      <c r="DK22" s="331" t="str">
        <f>IF(ISBLANK($I22), "Undefined", IF(DJ22&lt;0.5, "Complete",IF(SUMPRODUCT($N$41:DJ$41,$N22:DJ22)&lt;0.5, "To start", "Running")))</f>
        <v>Undefined</v>
      </c>
      <c r="DL22" s="200">
        <v>0</v>
      </c>
      <c r="DM22" s="43">
        <f t="shared" si="201"/>
        <v>0</v>
      </c>
      <c r="DN22" s="331" t="str">
        <f>IF(ISBLANK($I22), "Undefined", IF(DM22&lt;0.5, "Complete",IF(SUMPRODUCT($N$41:DM$41,$N22:DM22)&lt;0.5, "To start", "Running")))</f>
        <v>Undefined</v>
      </c>
      <c r="DO22" s="200">
        <v>0</v>
      </c>
      <c r="DP22" s="43">
        <f t="shared" si="202"/>
        <v>0</v>
      </c>
      <c r="DQ22" s="331" t="str">
        <f>IF(ISBLANK($I22), "Undefined", IF(DP22&lt;0.5, "Complete",IF(SUMPRODUCT($N$41:DP$41,$N22:DP22)&lt;0.5, "To start", "Running")))</f>
        <v>Undefined</v>
      </c>
      <c r="DR22" s="200">
        <v>0</v>
      </c>
      <c r="DS22" s="43">
        <f t="shared" si="203"/>
        <v>0</v>
      </c>
      <c r="DT22" s="331" t="str">
        <f>IF(ISBLANK($I22), "Undefined", IF(DS22&lt;0.5, "Complete",IF(SUMPRODUCT($N$41:DS$41,$N22:DS22)&lt;0.5, "To start", "Running")))</f>
        <v>Undefined</v>
      </c>
      <c r="DU22" s="200">
        <v>0</v>
      </c>
      <c r="DV22" s="43">
        <f t="shared" si="204"/>
        <v>0</v>
      </c>
      <c r="DW22" s="331" t="str">
        <f>IF(ISBLANK($I22), "Undefined", IF(DV22&lt;0.5, "Complete",IF(SUMPRODUCT($N$41:DV$41,$N22:DV22)&lt;0.5, "To start", "Running")))</f>
        <v>Undefined</v>
      </c>
      <c r="DX22" s="200">
        <v>0</v>
      </c>
      <c r="DY22" s="43">
        <f t="shared" si="205"/>
        <v>0</v>
      </c>
      <c r="DZ22" s="331" t="str">
        <f>IF(ISBLANK($I22), "Undefined", IF(DY22&lt;0.5, "Complete",IF(SUMPRODUCT($N$41:DY$41,$N22:DY22)&lt;0.5, "To start", "Running")))</f>
        <v>Undefined</v>
      </c>
      <c r="EA22" s="200">
        <v>0</v>
      </c>
      <c r="EB22" s="43">
        <f t="shared" si="206"/>
        <v>0</v>
      </c>
      <c r="EC22" s="331" t="str">
        <f>IF(ISBLANK($I22), "Undefined", IF(EB22&lt;0.5, "Complete",IF(SUMPRODUCT($N$41:EB$41,$N22:EB22)&lt;0.5, "To start", "Running")))</f>
        <v>Undefined</v>
      </c>
      <c r="ED22" s="248"/>
      <c r="EE22" s="188">
        <f>SUMPRODUCT($L$41:DK$41,$L22:DK22)</f>
        <v>0</v>
      </c>
      <c r="EF22" s="196">
        <f t="shared" si="77"/>
        <v>0</v>
      </c>
      <c r="EG22" s="188">
        <f ca="1">OFFSET($O22,0,(Capacity!$F$2-SprintStart)*3,1,1)</f>
        <v>0</v>
      </c>
      <c r="EH22" s="196">
        <f t="shared" ca="1" si="77"/>
        <v>0</v>
      </c>
      <c r="EI22" s="188">
        <f t="shared" ca="1" si="39"/>
        <v>0</v>
      </c>
      <c r="EJ22" s="196">
        <f t="shared" ca="1" si="120"/>
        <v>0</v>
      </c>
      <c r="EK22" s="198" t="str">
        <f t="shared" ca="1" si="78"/>
        <v/>
      </c>
      <c r="EL22" s="189">
        <f t="shared" ca="1" si="79"/>
        <v>0</v>
      </c>
      <c r="EM22" s="196">
        <f t="shared" ca="1" si="80"/>
        <v>0</v>
      </c>
    </row>
    <row r="23" spans="1:143" x14ac:dyDescent="0.2">
      <c r="A23" s="309"/>
      <c r="B23" s="309"/>
      <c r="C23" s="310"/>
      <c r="D23" s="106"/>
      <c r="E23" s="106"/>
      <c r="F23" s="107"/>
      <c r="G23" s="205"/>
      <c r="H23" s="311"/>
      <c r="I23" s="312"/>
      <c r="J23" s="186"/>
      <c r="K23" s="204" t="str">
        <f ca="1">IF(SprintStart&gt;Capacity!$F$2, "To start", INDEX(Burndown,ROW(K23)-ROW(K$6),MIN(Capacity!$F$2-SprintStart,29)*3+3))</f>
        <v>Undefined</v>
      </c>
      <c r="L23" s="318"/>
      <c r="M23" s="192">
        <v>0</v>
      </c>
      <c r="N23" s="200">
        <v>0</v>
      </c>
      <c r="O23" s="49">
        <f t="shared" si="168"/>
        <v>0</v>
      </c>
      <c r="P23" s="331" t="str">
        <f>IF(ISBLANK($I23), "Undefined", IF(O23&lt;0.5, "Complete",IF(SUMPRODUCT($N$41:O$41,$N23:O23)&lt;0.5, "To start", "Running")))</f>
        <v>Undefined</v>
      </c>
      <c r="Q23" s="200">
        <v>0</v>
      </c>
      <c r="R23" s="43">
        <f t="shared" si="169"/>
        <v>0</v>
      </c>
      <c r="S23" s="331" t="str">
        <f>IF(ISBLANK($I23), "Undefined", IF(R23&lt;0.5, "Complete",IF(SUMPRODUCT($N$41:R$41,$N23:R23)&lt;0.5, "To start", "Running")))</f>
        <v>Undefined</v>
      </c>
      <c r="T23" s="200">
        <v>0</v>
      </c>
      <c r="U23" s="43">
        <f t="shared" si="170"/>
        <v>0</v>
      </c>
      <c r="V23" s="331" t="str">
        <f>IF(ISBLANK($I23), "Undefined", IF(U23&lt;0.5, "Complete",IF(SUMPRODUCT($N$41:U$41,$N23:U23)&lt;0.5, "To start", "Running")))</f>
        <v>Undefined</v>
      </c>
      <c r="W23" s="200">
        <v>0</v>
      </c>
      <c r="X23" s="43">
        <f t="shared" si="171"/>
        <v>0</v>
      </c>
      <c r="Y23" s="331" t="str">
        <f>IF(ISBLANK($I23), "Undefined", IF(X23&lt;0.5, "Complete",IF(SUMPRODUCT($N$41:X$41,$N23:X23)&lt;0.5, "To start", "Running")))</f>
        <v>Undefined</v>
      </c>
      <c r="Z23" s="200">
        <v>0</v>
      </c>
      <c r="AA23" s="43">
        <f t="shared" si="172"/>
        <v>0</v>
      </c>
      <c r="AB23" s="331" t="str">
        <f>IF(ISBLANK($I23), "Undefined", IF(AA23&lt;0.5, "Complete",IF(SUMPRODUCT($N$41:AA$41,$N23:AA23)&lt;0.5, "To start", "Running")))</f>
        <v>Undefined</v>
      </c>
      <c r="AC23" s="200">
        <v>0</v>
      </c>
      <c r="AD23" s="43">
        <f t="shared" si="173"/>
        <v>0</v>
      </c>
      <c r="AE23" s="331" t="str">
        <f>IF(ISBLANK($I23), "Undefined", IF(AD23&lt;0.5, "Complete",IF(SUMPRODUCT($N$41:AD$41,$N23:AD23)&lt;0.5, "To start", "Running")))</f>
        <v>Undefined</v>
      </c>
      <c r="AF23" s="200">
        <v>0</v>
      </c>
      <c r="AG23" s="43">
        <f t="shared" si="174"/>
        <v>0</v>
      </c>
      <c r="AH23" s="331" t="str">
        <f>IF(ISBLANK($I23), "Undefined", IF(AG23&lt;0.5, "Complete",IF(SUMPRODUCT($N$41:AG$41,$N23:AG23)&lt;0.5, "To start", "Running")))</f>
        <v>Undefined</v>
      </c>
      <c r="AI23" s="200">
        <v>0</v>
      </c>
      <c r="AJ23" s="43">
        <f t="shared" si="247"/>
        <v>0</v>
      </c>
      <c r="AK23" s="331" t="str">
        <f>IF(ISBLANK($I23), "Undefined", IF(AJ23&lt;0.5, "Complete",IF(SUMPRODUCT($N$41:AJ$41,$N23:AJ23)&lt;0.5, "To start", "Running")))</f>
        <v>Undefined</v>
      </c>
      <c r="AL23" s="200">
        <v>0</v>
      </c>
      <c r="AM23" s="43">
        <f t="shared" si="175"/>
        <v>0</v>
      </c>
      <c r="AN23" s="331" t="str">
        <f>IF(ISBLANK($I23), "Undefined", IF(AM23&lt;0.5, "Complete",IF(SUMPRODUCT($N$41:AM$41,$N23:AM23)&lt;0.5, "To start", "Running")))</f>
        <v>Undefined</v>
      </c>
      <c r="AO23" s="200">
        <v>0</v>
      </c>
      <c r="AP23" s="43">
        <f t="shared" si="176"/>
        <v>0</v>
      </c>
      <c r="AQ23" s="331" t="str">
        <f>IF(ISBLANK($I23), "Undefined", IF(AP23&lt;0.5, "Complete",IF(SUMPRODUCT($N$41:AP$41,$N23:AP23)&lt;0.5, "To start", "Running")))</f>
        <v>Undefined</v>
      </c>
      <c r="AR23" s="200">
        <v>0</v>
      </c>
      <c r="AS23" s="43">
        <f t="shared" si="177"/>
        <v>0</v>
      </c>
      <c r="AT23" s="331" t="str">
        <f>IF(ISBLANK($I23), "Undefined", IF(AS23&lt;0.5, "Complete",IF(SUMPRODUCT($N$41:AS$41,$N23:AS23)&lt;0.5, "To start", "Running")))</f>
        <v>Undefined</v>
      </c>
      <c r="AU23" s="200">
        <v>0</v>
      </c>
      <c r="AV23" s="43">
        <f t="shared" si="178"/>
        <v>0</v>
      </c>
      <c r="AW23" s="331" t="str">
        <f>IF(ISBLANK($I23), "Undefined", IF(AV23&lt;0.5, "Complete",IF(SUMPRODUCT($N$41:AV$41,$N23:AV23)&lt;0.5, "To start", "Running")))</f>
        <v>Undefined</v>
      </c>
      <c r="AX23" s="200">
        <v>0</v>
      </c>
      <c r="AY23" s="43">
        <f t="shared" si="179"/>
        <v>0</v>
      </c>
      <c r="AZ23" s="331" t="str">
        <f>IF(ISBLANK($I23), "Undefined", IF(AY23&lt;0.5, "Complete",IF(SUMPRODUCT($N$41:AY$41,$N23:AY23)&lt;0.5, "To start", "Running")))</f>
        <v>Undefined</v>
      </c>
      <c r="BA23" s="200">
        <v>0</v>
      </c>
      <c r="BB23" s="43">
        <f t="shared" si="180"/>
        <v>0</v>
      </c>
      <c r="BC23" s="331" t="str">
        <f>IF(ISBLANK($I23), "Undefined", IF(BB23&lt;0.5, "Complete",IF(SUMPRODUCT($N$41:BB$41,$N23:BB23)&lt;0.5, "To start", "Running")))</f>
        <v>Undefined</v>
      </c>
      <c r="BD23" s="200">
        <v>0</v>
      </c>
      <c r="BE23" s="43">
        <f t="shared" si="181"/>
        <v>0</v>
      </c>
      <c r="BF23" s="331" t="str">
        <f>IF(ISBLANK($I23), "Undefined", IF(BE23&lt;0.5, "Complete",IF(SUMPRODUCT($N$41:BE$41,$N23:BE23)&lt;0.5, "To start", "Running")))</f>
        <v>Undefined</v>
      </c>
      <c r="BG23" s="200">
        <v>0</v>
      </c>
      <c r="BH23" s="43">
        <f t="shared" si="182"/>
        <v>0</v>
      </c>
      <c r="BI23" s="331" t="str">
        <f>IF(ISBLANK($I23), "Undefined", IF(BH23&lt;0.5, "Complete",IF(SUMPRODUCT($N$41:BH$41,$N23:BH23)&lt;0.5, "To start", "Running")))</f>
        <v>Undefined</v>
      </c>
      <c r="BJ23" s="200">
        <v>0</v>
      </c>
      <c r="BK23" s="43">
        <f t="shared" si="183"/>
        <v>0</v>
      </c>
      <c r="BL23" s="331" t="str">
        <f>IF(ISBLANK($I23), "Undefined", IF(BK23&lt;0.5, "Complete",IF(SUMPRODUCT($N$41:BK$41,$N23:BK23)&lt;0.5, "To start", "Running")))</f>
        <v>Undefined</v>
      </c>
      <c r="BM23" s="200">
        <v>0</v>
      </c>
      <c r="BN23" s="43">
        <f t="shared" si="184"/>
        <v>0</v>
      </c>
      <c r="BO23" s="331" t="str">
        <f>IF(ISBLANK($I23), "Undefined", IF(BN23&lt;0.5, "Complete",IF(SUMPRODUCT($N$41:BN$41,$N23:BN23)&lt;0.5, "To start", "Running")))</f>
        <v>Undefined</v>
      </c>
      <c r="BP23" s="200">
        <v>0</v>
      </c>
      <c r="BQ23" s="43">
        <f t="shared" si="185"/>
        <v>0</v>
      </c>
      <c r="BR23" s="331" t="str">
        <f>IF(ISBLANK($I23), "Undefined", IF(BQ23&lt;0.5, "Complete",IF(SUMPRODUCT($N$41:BQ$41,$N23:BQ23)&lt;0.5, "To start", "Running")))</f>
        <v>Undefined</v>
      </c>
      <c r="BS23" s="200">
        <v>0</v>
      </c>
      <c r="BT23" s="43">
        <f t="shared" si="186"/>
        <v>0</v>
      </c>
      <c r="BU23" s="331" t="str">
        <f>IF(ISBLANK($I23), "Undefined", IF(BT23&lt;0.5, "Complete",IF(SUMPRODUCT($N$41:BT$41,$N23:BT23)&lt;0.5, "To start", "Running")))</f>
        <v>Undefined</v>
      </c>
      <c r="BV23" s="200">
        <v>0</v>
      </c>
      <c r="BW23" s="43">
        <f t="shared" si="187"/>
        <v>0</v>
      </c>
      <c r="BX23" s="331" t="str">
        <f>IF(ISBLANK($I23), "Undefined", IF(BW23&lt;0.5, "Complete",IF(SUMPRODUCT($N$41:BW$41,$N23:BW23)&lt;0.5, "To start", "Running")))</f>
        <v>Undefined</v>
      </c>
      <c r="BY23" s="200">
        <v>0</v>
      </c>
      <c r="BZ23" s="43">
        <f t="shared" si="188"/>
        <v>0</v>
      </c>
      <c r="CA23" s="331" t="str">
        <f>IF(ISBLANK($I23), "Undefined", IF(BZ23&lt;0.5, "Complete",IF(SUMPRODUCT($N$41:BZ$41,$N23:BZ23)&lt;0.5, "To start", "Running")))</f>
        <v>Undefined</v>
      </c>
      <c r="CB23" s="200">
        <v>0</v>
      </c>
      <c r="CC23" s="43">
        <f t="shared" si="189"/>
        <v>0</v>
      </c>
      <c r="CD23" s="331" t="str">
        <f>IF(ISBLANK($I23), "Undefined", IF(CC23&lt;0.5, "Complete",IF(SUMPRODUCT($N$41:CC$41,$N23:CC23)&lt;0.5, "To start", "Running")))</f>
        <v>Undefined</v>
      </c>
      <c r="CE23" s="200">
        <v>0</v>
      </c>
      <c r="CF23" s="43">
        <f t="shared" si="190"/>
        <v>0</v>
      </c>
      <c r="CG23" s="331" t="str">
        <f>IF(ISBLANK($I23), "Undefined", IF(CF23&lt;0.5, "Complete",IF(SUMPRODUCT($N$41:CF$41,$N23:CF23)&lt;0.5, "To start", "Running")))</f>
        <v>Undefined</v>
      </c>
      <c r="CH23" s="200">
        <v>0</v>
      </c>
      <c r="CI23" s="43">
        <f t="shared" si="191"/>
        <v>0</v>
      </c>
      <c r="CJ23" s="331" t="str">
        <f>IF(ISBLANK($I23), "Undefined", IF(CI23&lt;0.5, "Complete",IF(SUMPRODUCT($N$41:CI$41,$N23:CI23)&lt;0.5, "To start", "Running")))</f>
        <v>Undefined</v>
      </c>
      <c r="CK23" s="200">
        <v>0</v>
      </c>
      <c r="CL23" s="43">
        <f t="shared" si="192"/>
        <v>0</v>
      </c>
      <c r="CM23" s="331" t="str">
        <f>IF(ISBLANK($I23), "Undefined", IF(CL23&lt;0.5, "Complete",IF(SUMPRODUCT($N$41:CL$41,$N23:CL23)&lt;0.5, "To start", "Running")))</f>
        <v>Undefined</v>
      </c>
      <c r="CN23" s="200">
        <v>0</v>
      </c>
      <c r="CO23" s="43">
        <f t="shared" si="193"/>
        <v>0</v>
      </c>
      <c r="CP23" s="331" t="str">
        <f>IF(ISBLANK($I23), "Undefined", IF(CO23&lt;0.5, "Complete",IF(SUMPRODUCT($N$41:CO$41,$N23:CO23)&lt;0.5, "To start", "Running")))</f>
        <v>Undefined</v>
      </c>
      <c r="CQ23" s="200">
        <v>0</v>
      </c>
      <c r="CR23" s="43">
        <f t="shared" si="194"/>
        <v>0</v>
      </c>
      <c r="CS23" s="331" t="str">
        <f>IF(ISBLANK($I23), "Undefined", IF(CR23&lt;0.5, "Complete",IF(SUMPRODUCT($N$41:CR$41,$N23:CR23)&lt;0.5, "To start", "Running")))</f>
        <v>Undefined</v>
      </c>
      <c r="CT23" s="200">
        <v>0</v>
      </c>
      <c r="CU23" s="43">
        <f t="shared" si="195"/>
        <v>0</v>
      </c>
      <c r="CV23" s="331" t="str">
        <f>IF(ISBLANK($I23), "Undefined", IF(CU23&lt;0.5, "Complete",IF(SUMPRODUCT($N$41:CU$41,$N23:CU23)&lt;0.5, "To start", "Running")))</f>
        <v>Undefined</v>
      </c>
      <c r="CW23" s="200">
        <v>0</v>
      </c>
      <c r="CX23" s="43">
        <f t="shared" si="196"/>
        <v>0</v>
      </c>
      <c r="CY23" s="331" t="str">
        <f>IF(ISBLANK($I23), "Undefined", IF(CX23&lt;0.5, "Complete",IF(SUMPRODUCT($N$41:CX$41,$N23:CX23)&lt;0.5, "To start", "Running")))</f>
        <v>Undefined</v>
      </c>
      <c r="CZ23" s="200">
        <v>0</v>
      </c>
      <c r="DA23" s="43">
        <f t="shared" si="197"/>
        <v>0</v>
      </c>
      <c r="DB23" s="331" t="str">
        <f>IF(ISBLANK($I23), "Undefined", IF(DA23&lt;0.5, "Complete",IF(SUMPRODUCT($N$41:DA$41,$N23:DA23)&lt;0.5, "To start", "Running")))</f>
        <v>Undefined</v>
      </c>
      <c r="DC23" s="200">
        <v>0</v>
      </c>
      <c r="DD23" s="43">
        <f t="shared" si="198"/>
        <v>0</v>
      </c>
      <c r="DE23" s="331" t="str">
        <f>IF(ISBLANK($I23), "Undefined", IF(DD23&lt;0.5, "Complete",IF(SUMPRODUCT($N$41:DD$41,$N23:DD23)&lt;0.5, "To start", "Running")))</f>
        <v>Undefined</v>
      </c>
      <c r="DF23" s="200">
        <v>0</v>
      </c>
      <c r="DG23" s="43">
        <f t="shared" si="199"/>
        <v>0</v>
      </c>
      <c r="DH23" s="331" t="str">
        <f>IF(ISBLANK($I23), "Undefined", IF(DG23&lt;0.5, "Complete",IF(SUMPRODUCT($N$41:DG$41,$N23:DG23)&lt;0.5, "To start", "Running")))</f>
        <v>Undefined</v>
      </c>
      <c r="DI23" s="200">
        <v>0</v>
      </c>
      <c r="DJ23" s="43">
        <f t="shared" si="200"/>
        <v>0</v>
      </c>
      <c r="DK23" s="331" t="str">
        <f>IF(ISBLANK($I23), "Undefined", IF(DJ23&lt;0.5, "Complete",IF(SUMPRODUCT($N$41:DJ$41,$N23:DJ23)&lt;0.5, "To start", "Running")))</f>
        <v>Undefined</v>
      </c>
      <c r="DL23" s="200">
        <v>0</v>
      </c>
      <c r="DM23" s="43">
        <f t="shared" si="201"/>
        <v>0</v>
      </c>
      <c r="DN23" s="331" t="str">
        <f>IF(ISBLANK($I23), "Undefined", IF(DM23&lt;0.5, "Complete",IF(SUMPRODUCT($N$41:DM$41,$N23:DM23)&lt;0.5, "To start", "Running")))</f>
        <v>Undefined</v>
      </c>
      <c r="DO23" s="200">
        <v>0</v>
      </c>
      <c r="DP23" s="43">
        <f t="shared" si="202"/>
        <v>0</v>
      </c>
      <c r="DQ23" s="331" t="str">
        <f>IF(ISBLANK($I23), "Undefined", IF(DP23&lt;0.5, "Complete",IF(SUMPRODUCT($N$41:DP$41,$N23:DP23)&lt;0.5, "To start", "Running")))</f>
        <v>Undefined</v>
      </c>
      <c r="DR23" s="200">
        <v>0</v>
      </c>
      <c r="DS23" s="43">
        <f t="shared" si="203"/>
        <v>0</v>
      </c>
      <c r="DT23" s="331" t="str">
        <f>IF(ISBLANK($I23), "Undefined", IF(DS23&lt;0.5, "Complete",IF(SUMPRODUCT($N$41:DS$41,$N23:DS23)&lt;0.5, "To start", "Running")))</f>
        <v>Undefined</v>
      </c>
      <c r="DU23" s="200">
        <v>0</v>
      </c>
      <c r="DV23" s="43">
        <f t="shared" si="204"/>
        <v>0</v>
      </c>
      <c r="DW23" s="331" t="str">
        <f>IF(ISBLANK($I23), "Undefined", IF(DV23&lt;0.5, "Complete",IF(SUMPRODUCT($N$41:DV$41,$N23:DV23)&lt;0.5, "To start", "Running")))</f>
        <v>Undefined</v>
      </c>
      <c r="DX23" s="200">
        <v>0</v>
      </c>
      <c r="DY23" s="43">
        <f t="shared" si="205"/>
        <v>0</v>
      </c>
      <c r="DZ23" s="331" t="str">
        <f>IF(ISBLANK($I23), "Undefined", IF(DY23&lt;0.5, "Complete",IF(SUMPRODUCT($N$41:DY$41,$N23:DY23)&lt;0.5, "To start", "Running")))</f>
        <v>Undefined</v>
      </c>
      <c r="EA23" s="200">
        <v>0</v>
      </c>
      <c r="EB23" s="43">
        <f t="shared" si="206"/>
        <v>0</v>
      </c>
      <c r="EC23" s="331" t="str">
        <f>IF(ISBLANK($I23), "Undefined", IF(EB23&lt;0.5, "Complete",IF(SUMPRODUCT($N$41:EB$41,$N23:EB23)&lt;0.5, "To start", "Running")))</f>
        <v>Undefined</v>
      </c>
      <c r="ED23" s="248"/>
      <c r="EE23" s="188">
        <f>SUMPRODUCT($L$41:DK$41,$L23:DK23)</f>
        <v>0</v>
      </c>
      <c r="EF23" s="196">
        <f t="shared" si="77"/>
        <v>0</v>
      </c>
      <c r="EG23" s="188">
        <f ca="1">OFFSET($O23,0,(Capacity!$F$2-SprintStart)*3,1,1)</f>
        <v>0</v>
      </c>
      <c r="EH23" s="196">
        <f t="shared" ca="1" si="77"/>
        <v>0</v>
      </c>
      <c r="EI23" s="188">
        <f t="shared" ca="1" si="39"/>
        <v>0</v>
      </c>
      <c r="EJ23" s="196">
        <f t="shared" ca="1" si="120"/>
        <v>0</v>
      </c>
      <c r="EK23" s="198" t="str">
        <f t="shared" ca="1" si="78"/>
        <v/>
      </c>
      <c r="EL23" s="189">
        <f t="shared" ca="1" si="79"/>
        <v>0</v>
      </c>
      <c r="EM23" s="196">
        <f t="shared" ca="1" si="80"/>
        <v>0</v>
      </c>
    </row>
    <row r="24" spans="1:143" x14ac:dyDescent="0.2">
      <c r="A24" s="309"/>
      <c r="B24" s="309"/>
      <c r="C24" s="310"/>
      <c r="D24" s="106"/>
      <c r="E24" s="106"/>
      <c r="F24" s="107"/>
      <c r="G24" s="205"/>
      <c r="H24" s="311"/>
      <c r="I24" s="312"/>
      <c r="J24" s="186"/>
      <c r="K24" s="204" t="str">
        <f ca="1">IF(SprintStart&gt;Capacity!$F$2, "To start", INDEX(Burndown,ROW(K24)-ROW(K$6),MIN(Capacity!$F$2-SprintStart,29)*3+3))</f>
        <v>Undefined</v>
      </c>
      <c r="L24" s="318"/>
      <c r="M24" s="192">
        <v>0</v>
      </c>
      <c r="N24" s="200">
        <v>0</v>
      </c>
      <c r="O24" s="49">
        <f t="shared" si="81"/>
        <v>0</v>
      </c>
      <c r="P24" s="331" t="str">
        <f>IF(ISBLANK($I24), "Undefined", IF(O24&lt;0.5, "Complete",IF(SUMPRODUCT($N$41:O$41,$N24:O24)&lt;0.5, "To start", "Running")))</f>
        <v>Undefined</v>
      </c>
      <c r="Q24" s="200">
        <v>0</v>
      </c>
      <c r="R24" s="43">
        <f t="shared" si="167"/>
        <v>0</v>
      </c>
      <c r="S24" s="331" t="str">
        <f>IF(ISBLANK($I24), "Undefined", IF(R24&lt;0.5, "Complete",IF(SUMPRODUCT($N$41:R$41,$N24:R24)&lt;0.5, "To start", "Running")))</f>
        <v>Undefined</v>
      </c>
      <c r="T24" s="200">
        <v>0</v>
      </c>
      <c r="U24" s="43">
        <f t="shared" si="82"/>
        <v>0</v>
      </c>
      <c r="V24" s="331" t="str">
        <f>IF(ISBLANK($I24), "Undefined", IF(U24&lt;0.5, "Complete",IF(SUMPRODUCT($N$41:U$41,$N24:U24)&lt;0.5, "To start", "Running")))</f>
        <v>Undefined</v>
      </c>
      <c r="W24" s="200">
        <v>0</v>
      </c>
      <c r="X24" s="43">
        <f t="shared" si="83"/>
        <v>0</v>
      </c>
      <c r="Y24" s="331" t="str">
        <f>IF(ISBLANK($I24), "Undefined", IF(X24&lt;0.5, "Complete",IF(SUMPRODUCT($N$41:X$41,$N24:X24)&lt;0.5, "To start", "Running")))</f>
        <v>Undefined</v>
      </c>
      <c r="Z24" s="200">
        <v>0</v>
      </c>
      <c r="AA24" s="43">
        <f t="shared" si="84"/>
        <v>0</v>
      </c>
      <c r="AB24" s="331" t="str">
        <f>IF(ISBLANK($I24), "Undefined", IF(AA24&lt;0.5, "Complete",IF(SUMPRODUCT($N$41:AA$41,$N24:AA24)&lt;0.5, "To start", "Running")))</f>
        <v>Undefined</v>
      </c>
      <c r="AC24" s="200">
        <v>0</v>
      </c>
      <c r="AD24" s="43">
        <f t="shared" si="85"/>
        <v>0</v>
      </c>
      <c r="AE24" s="331" t="str">
        <f>IF(ISBLANK($I24), "Undefined", IF(AD24&lt;0.5, "Complete",IF(SUMPRODUCT($N$41:AD$41,$N24:AD24)&lt;0.5, "To start", "Running")))</f>
        <v>Undefined</v>
      </c>
      <c r="AF24" s="200">
        <v>0</v>
      </c>
      <c r="AG24" s="43">
        <f t="shared" si="86"/>
        <v>0</v>
      </c>
      <c r="AH24" s="331" t="str">
        <f>IF(ISBLANK($I24), "Undefined", IF(AG24&lt;0.5, "Complete",IF(SUMPRODUCT($N$41:AG$41,$N24:AG24)&lt;0.5, "To start", "Running")))</f>
        <v>Undefined</v>
      </c>
      <c r="AI24" s="200">
        <v>0</v>
      </c>
      <c r="AJ24" s="43">
        <f t="shared" si="87"/>
        <v>0</v>
      </c>
      <c r="AK24" s="331" t="str">
        <f>IF(ISBLANK($I24), "Undefined", IF(AJ24&lt;0.5, "Complete",IF(SUMPRODUCT($N$41:AJ$41,$N24:AJ24)&lt;0.5, "To start", "Running")))</f>
        <v>Undefined</v>
      </c>
      <c r="AL24" s="200">
        <v>0</v>
      </c>
      <c r="AM24" s="43">
        <f t="shared" si="88"/>
        <v>0</v>
      </c>
      <c r="AN24" s="331" t="str">
        <f>IF(ISBLANK($I24), "Undefined", IF(AM24&lt;0.5, "Complete",IF(SUMPRODUCT($N$41:AM$41,$N24:AM24)&lt;0.5, "To start", "Running")))</f>
        <v>Undefined</v>
      </c>
      <c r="AO24" s="200">
        <v>0</v>
      </c>
      <c r="AP24" s="43">
        <f t="shared" si="89"/>
        <v>0</v>
      </c>
      <c r="AQ24" s="331" t="str">
        <f>IF(ISBLANK($I24), "Undefined", IF(AP24&lt;0.5, "Complete",IF(SUMPRODUCT($N$41:AP$41,$N24:AP24)&lt;0.5, "To start", "Running")))</f>
        <v>Undefined</v>
      </c>
      <c r="AR24" s="200">
        <v>0</v>
      </c>
      <c r="AS24" s="43">
        <f t="shared" si="90"/>
        <v>0</v>
      </c>
      <c r="AT24" s="331" t="str">
        <f>IF(ISBLANK($I24), "Undefined", IF(AS24&lt;0.5, "Complete",IF(SUMPRODUCT($N$41:AS$41,$N24:AS24)&lt;0.5, "To start", "Running")))</f>
        <v>Undefined</v>
      </c>
      <c r="AU24" s="200">
        <v>0</v>
      </c>
      <c r="AV24" s="43">
        <f t="shared" si="91"/>
        <v>0</v>
      </c>
      <c r="AW24" s="331" t="str">
        <f>IF(ISBLANK($I24), "Undefined", IF(AV24&lt;0.5, "Complete",IF(SUMPRODUCT($N$41:AV$41,$N24:AV24)&lt;0.5, "To start", "Running")))</f>
        <v>Undefined</v>
      </c>
      <c r="AX24" s="200">
        <v>0</v>
      </c>
      <c r="AY24" s="43">
        <f t="shared" si="92"/>
        <v>0</v>
      </c>
      <c r="AZ24" s="331" t="str">
        <f>IF(ISBLANK($I24), "Undefined", IF(AY24&lt;0.5, "Complete",IF(SUMPRODUCT($N$41:AY$41,$N24:AY24)&lt;0.5, "To start", "Running")))</f>
        <v>Undefined</v>
      </c>
      <c r="BA24" s="200">
        <v>0</v>
      </c>
      <c r="BB24" s="43">
        <f t="shared" si="93"/>
        <v>0</v>
      </c>
      <c r="BC24" s="331" t="str">
        <f>IF(ISBLANK($I24), "Undefined", IF(BB24&lt;0.5, "Complete",IF(SUMPRODUCT($N$41:BB$41,$N24:BB24)&lt;0.5, "To start", "Running")))</f>
        <v>Undefined</v>
      </c>
      <c r="BD24" s="200">
        <v>0</v>
      </c>
      <c r="BE24" s="43">
        <f t="shared" si="94"/>
        <v>0</v>
      </c>
      <c r="BF24" s="331" t="str">
        <f>IF(ISBLANK($I24), "Undefined", IF(BE24&lt;0.5, "Complete",IF(SUMPRODUCT($N$41:BE$41,$N24:BE24)&lt;0.5, "To start", "Running")))</f>
        <v>Undefined</v>
      </c>
      <c r="BG24" s="200">
        <v>0</v>
      </c>
      <c r="BH24" s="43">
        <f t="shared" si="95"/>
        <v>0</v>
      </c>
      <c r="BI24" s="331" t="str">
        <f>IF(ISBLANK($I24), "Undefined", IF(BH24&lt;0.5, "Complete",IF(SUMPRODUCT($N$41:BH$41,$N24:BH24)&lt;0.5, "To start", "Running")))</f>
        <v>Undefined</v>
      </c>
      <c r="BJ24" s="200">
        <v>0</v>
      </c>
      <c r="BK24" s="43">
        <f t="shared" si="96"/>
        <v>0</v>
      </c>
      <c r="BL24" s="331" t="str">
        <f>IF(ISBLANK($I24), "Undefined", IF(BK24&lt;0.5, "Complete",IF(SUMPRODUCT($N$41:BK$41,$N24:BK24)&lt;0.5, "To start", "Running")))</f>
        <v>Undefined</v>
      </c>
      <c r="BM24" s="200">
        <v>0</v>
      </c>
      <c r="BN24" s="43">
        <f t="shared" si="97"/>
        <v>0</v>
      </c>
      <c r="BO24" s="331" t="str">
        <f>IF(ISBLANK($I24), "Undefined", IF(BN24&lt;0.5, "Complete",IF(SUMPRODUCT($N$41:BN$41,$N24:BN24)&lt;0.5, "To start", "Running")))</f>
        <v>Undefined</v>
      </c>
      <c r="BP24" s="200">
        <v>0</v>
      </c>
      <c r="BQ24" s="43">
        <f t="shared" si="98"/>
        <v>0</v>
      </c>
      <c r="BR24" s="331" t="str">
        <f>IF(ISBLANK($I24), "Undefined", IF(BQ24&lt;0.5, "Complete",IF(SUMPRODUCT($N$41:BQ$41,$N24:BQ24)&lt;0.5, "To start", "Running")))</f>
        <v>Undefined</v>
      </c>
      <c r="BS24" s="200">
        <v>0</v>
      </c>
      <c r="BT24" s="43">
        <f t="shared" si="99"/>
        <v>0</v>
      </c>
      <c r="BU24" s="331" t="str">
        <f>IF(ISBLANK($I24), "Undefined", IF(BT24&lt;0.5, "Complete",IF(SUMPRODUCT($N$41:BT$41,$N24:BT24)&lt;0.5, "To start", "Running")))</f>
        <v>Undefined</v>
      </c>
      <c r="BV24" s="200">
        <v>0</v>
      </c>
      <c r="BW24" s="43">
        <f t="shared" si="100"/>
        <v>0</v>
      </c>
      <c r="BX24" s="331" t="str">
        <f>IF(ISBLANK($I24), "Undefined", IF(BW24&lt;0.5, "Complete",IF(SUMPRODUCT($N$41:BW$41,$N24:BW24)&lt;0.5, "To start", "Running")))</f>
        <v>Undefined</v>
      </c>
      <c r="BY24" s="200">
        <v>0</v>
      </c>
      <c r="BZ24" s="43">
        <f t="shared" si="101"/>
        <v>0</v>
      </c>
      <c r="CA24" s="331" t="str">
        <f>IF(ISBLANK($I24), "Undefined", IF(BZ24&lt;0.5, "Complete",IF(SUMPRODUCT($N$41:BZ$41,$N24:BZ24)&lt;0.5, "To start", "Running")))</f>
        <v>Undefined</v>
      </c>
      <c r="CB24" s="200">
        <v>0</v>
      </c>
      <c r="CC24" s="43">
        <f t="shared" si="102"/>
        <v>0</v>
      </c>
      <c r="CD24" s="331" t="str">
        <f>IF(ISBLANK($I24), "Undefined", IF(CC24&lt;0.5, "Complete",IF(SUMPRODUCT($N$41:CC$41,$N24:CC24)&lt;0.5, "To start", "Running")))</f>
        <v>Undefined</v>
      </c>
      <c r="CE24" s="200">
        <v>0</v>
      </c>
      <c r="CF24" s="43">
        <f t="shared" si="103"/>
        <v>0</v>
      </c>
      <c r="CG24" s="331" t="str">
        <f>IF(ISBLANK($I24), "Undefined", IF(CF24&lt;0.5, "Complete",IF(SUMPRODUCT($N$41:CF$41,$N24:CF24)&lt;0.5, "To start", "Running")))</f>
        <v>Undefined</v>
      </c>
      <c r="CH24" s="200">
        <v>0</v>
      </c>
      <c r="CI24" s="43">
        <f t="shared" si="104"/>
        <v>0</v>
      </c>
      <c r="CJ24" s="331" t="str">
        <f>IF(ISBLANK($I24), "Undefined", IF(CI24&lt;0.5, "Complete",IF(SUMPRODUCT($N$41:CI$41,$N24:CI24)&lt;0.5, "To start", "Running")))</f>
        <v>Undefined</v>
      </c>
      <c r="CK24" s="200">
        <v>0</v>
      </c>
      <c r="CL24" s="43">
        <f t="shared" si="105"/>
        <v>0</v>
      </c>
      <c r="CM24" s="331" t="str">
        <f>IF(ISBLANK($I24), "Undefined", IF(CL24&lt;0.5, "Complete",IF(SUMPRODUCT($N$41:CL$41,$N24:CL24)&lt;0.5, "To start", "Running")))</f>
        <v>Undefined</v>
      </c>
      <c r="CN24" s="200">
        <v>0</v>
      </c>
      <c r="CO24" s="43">
        <f t="shared" si="106"/>
        <v>0</v>
      </c>
      <c r="CP24" s="331" t="str">
        <f>IF(ISBLANK($I24), "Undefined", IF(CO24&lt;0.5, "Complete",IF(SUMPRODUCT($N$41:CO$41,$N24:CO24)&lt;0.5, "To start", "Running")))</f>
        <v>Undefined</v>
      </c>
      <c r="CQ24" s="200">
        <v>0</v>
      </c>
      <c r="CR24" s="43">
        <f t="shared" si="107"/>
        <v>0</v>
      </c>
      <c r="CS24" s="331" t="str">
        <f>IF(ISBLANK($I24), "Undefined", IF(CR24&lt;0.5, "Complete",IF(SUMPRODUCT($N$41:CR$41,$N24:CR24)&lt;0.5, "To start", "Running")))</f>
        <v>Undefined</v>
      </c>
      <c r="CT24" s="200">
        <v>0</v>
      </c>
      <c r="CU24" s="43">
        <f t="shared" si="108"/>
        <v>0</v>
      </c>
      <c r="CV24" s="331" t="str">
        <f>IF(ISBLANK($I24), "Undefined", IF(CU24&lt;0.5, "Complete",IF(SUMPRODUCT($N$41:CU$41,$N24:CU24)&lt;0.5, "To start", "Running")))</f>
        <v>Undefined</v>
      </c>
      <c r="CW24" s="200">
        <v>0</v>
      </c>
      <c r="CX24" s="43">
        <f t="shared" si="109"/>
        <v>0</v>
      </c>
      <c r="CY24" s="331" t="str">
        <f>IF(ISBLANK($I24), "Undefined", IF(CX24&lt;0.5, "Complete",IF(SUMPRODUCT($N$41:CX$41,$N24:CX24)&lt;0.5, "To start", "Running")))</f>
        <v>Undefined</v>
      </c>
      <c r="CZ24" s="200">
        <v>0</v>
      </c>
      <c r="DA24" s="43">
        <f t="shared" si="110"/>
        <v>0</v>
      </c>
      <c r="DB24" s="331" t="str">
        <f>IF(ISBLANK($I24), "Undefined", IF(DA24&lt;0.5, "Complete",IF(SUMPRODUCT($N$41:DA$41,$N24:DA24)&lt;0.5, "To start", "Running")))</f>
        <v>Undefined</v>
      </c>
      <c r="DC24" s="200">
        <v>0</v>
      </c>
      <c r="DD24" s="43">
        <f t="shared" si="111"/>
        <v>0</v>
      </c>
      <c r="DE24" s="331" t="str">
        <f>IF(ISBLANK($I24), "Undefined", IF(DD24&lt;0.5, "Complete",IF(SUMPRODUCT($N$41:DD$41,$N24:DD24)&lt;0.5, "To start", "Running")))</f>
        <v>Undefined</v>
      </c>
      <c r="DF24" s="200">
        <v>0</v>
      </c>
      <c r="DG24" s="43">
        <f t="shared" si="112"/>
        <v>0</v>
      </c>
      <c r="DH24" s="331" t="str">
        <f>IF(ISBLANK($I24), "Undefined", IF(DG24&lt;0.5, "Complete",IF(SUMPRODUCT($N$41:DG$41,$N24:DG24)&lt;0.5, "To start", "Running")))</f>
        <v>Undefined</v>
      </c>
      <c r="DI24" s="200">
        <v>0</v>
      </c>
      <c r="DJ24" s="43">
        <f t="shared" si="113"/>
        <v>0</v>
      </c>
      <c r="DK24" s="331" t="str">
        <f>IF(ISBLANK($I24), "Undefined", IF(DJ24&lt;0.5, "Complete",IF(SUMPRODUCT($N$41:DJ$41,$N24:DJ24)&lt;0.5, "To start", "Running")))</f>
        <v>Undefined</v>
      </c>
      <c r="DL24" s="200">
        <v>0</v>
      </c>
      <c r="DM24" s="43">
        <f t="shared" si="114"/>
        <v>0</v>
      </c>
      <c r="DN24" s="331" t="str">
        <f>IF(ISBLANK($I24), "Undefined", IF(DM24&lt;0.5, "Complete",IF(SUMPRODUCT($N$41:DM$41,$N24:DM24)&lt;0.5, "To start", "Running")))</f>
        <v>Undefined</v>
      </c>
      <c r="DO24" s="200">
        <v>0</v>
      </c>
      <c r="DP24" s="43">
        <f t="shared" si="115"/>
        <v>0</v>
      </c>
      <c r="DQ24" s="331" t="str">
        <f>IF(ISBLANK($I24), "Undefined", IF(DP24&lt;0.5, "Complete",IF(SUMPRODUCT($N$41:DP$41,$N24:DP24)&lt;0.5, "To start", "Running")))</f>
        <v>Undefined</v>
      </c>
      <c r="DR24" s="200">
        <v>0</v>
      </c>
      <c r="DS24" s="43">
        <f t="shared" si="116"/>
        <v>0</v>
      </c>
      <c r="DT24" s="331" t="str">
        <f>IF(ISBLANK($I24), "Undefined", IF(DS24&lt;0.5, "Complete",IF(SUMPRODUCT($N$41:DS$41,$N24:DS24)&lt;0.5, "To start", "Running")))</f>
        <v>Undefined</v>
      </c>
      <c r="DU24" s="200">
        <v>0</v>
      </c>
      <c r="DV24" s="43">
        <f t="shared" si="117"/>
        <v>0</v>
      </c>
      <c r="DW24" s="331" t="str">
        <f>IF(ISBLANK($I24), "Undefined", IF(DV24&lt;0.5, "Complete",IF(SUMPRODUCT($N$41:DV$41,$N24:DV24)&lt;0.5, "To start", "Running")))</f>
        <v>Undefined</v>
      </c>
      <c r="DX24" s="200">
        <v>0</v>
      </c>
      <c r="DY24" s="43">
        <f t="shared" si="118"/>
        <v>0</v>
      </c>
      <c r="DZ24" s="331" t="str">
        <f>IF(ISBLANK($I24), "Undefined", IF(DY24&lt;0.5, "Complete",IF(SUMPRODUCT($N$41:DY$41,$N24:DY24)&lt;0.5, "To start", "Running")))</f>
        <v>Undefined</v>
      </c>
      <c r="EA24" s="200">
        <v>0</v>
      </c>
      <c r="EB24" s="43">
        <f t="shared" si="119"/>
        <v>0</v>
      </c>
      <c r="EC24" s="331" t="str">
        <f>IF(ISBLANK($I24), "Undefined", IF(EB24&lt;0.5, "Complete",IF(SUMPRODUCT($N$41:EB$41,$N24:EB24)&lt;0.5, "To start", "Running")))</f>
        <v>Undefined</v>
      </c>
      <c r="ED24" s="248"/>
      <c r="EE24" s="188">
        <f>SUMPRODUCT($L$41:DK$41,$L24:DK24)</f>
        <v>0</v>
      </c>
      <c r="EF24" s="196">
        <f t="shared" si="77"/>
        <v>0</v>
      </c>
      <c r="EG24" s="188">
        <f ca="1">OFFSET($O24,0,(Capacity!$F$2-SprintStart)*3,1,1)</f>
        <v>0</v>
      </c>
      <c r="EH24" s="196">
        <f t="shared" ca="1" si="77"/>
        <v>0</v>
      </c>
      <c r="EI24" s="188">
        <f t="shared" ca="1" si="39"/>
        <v>0</v>
      </c>
      <c r="EJ24" s="196">
        <f t="shared" ca="1" si="120"/>
        <v>0</v>
      </c>
      <c r="EK24" s="198" t="str">
        <f t="shared" ca="1" si="78"/>
        <v/>
      </c>
      <c r="EL24" s="189">
        <f t="shared" ca="1" si="79"/>
        <v>0</v>
      </c>
      <c r="EM24" s="196">
        <f t="shared" ca="1" si="80"/>
        <v>0</v>
      </c>
    </row>
    <row r="25" spans="1:143" x14ac:dyDescent="0.2">
      <c r="A25" s="309"/>
      <c r="B25" s="309"/>
      <c r="C25" s="310"/>
      <c r="D25" s="106"/>
      <c r="E25" s="106"/>
      <c r="F25" s="107"/>
      <c r="G25" s="205"/>
      <c r="H25" s="311"/>
      <c r="I25" s="312"/>
      <c r="J25" s="186"/>
      <c r="K25" s="204" t="str">
        <f ca="1">IF(SprintStart&gt;Capacity!$F$2, "To start", INDEX(Burndown,ROW(K25)-ROW(K$6),MIN(Capacity!$F$2-SprintStart,29)*3+3))</f>
        <v>Undefined</v>
      </c>
      <c r="L25" s="318"/>
      <c r="M25" s="192">
        <v>0</v>
      </c>
      <c r="N25" s="200">
        <v>0</v>
      </c>
      <c r="O25" s="49">
        <f t="shared" si="81"/>
        <v>0</v>
      </c>
      <c r="P25" s="331" t="str">
        <f>IF(ISBLANK($I25), "Undefined", IF(O25&lt;0.5, "Complete",IF(SUMPRODUCT($N$41:O$41,$N25:O25)&lt;0.5, "To start", "Running")))</f>
        <v>Undefined</v>
      </c>
      <c r="Q25" s="200">
        <v>0</v>
      </c>
      <c r="R25" s="43">
        <f t="shared" si="167"/>
        <v>0</v>
      </c>
      <c r="S25" s="331" t="str">
        <f>IF(ISBLANK($I25), "Undefined", IF(R25&lt;0.5, "Complete",IF(SUMPRODUCT($N$41:R$41,$N25:R25)&lt;0.5, "To start", "Running")))</f>
        <v>Undefined</v>
      </c>
      <c r="T25" s="200">
        <v>0</v>
      </c>
      <c r="U25" s="43">
        <f t="shared" si="82"/>
        <v>0</v>
      </c>
      <c r="V25" s="331" t="str">
        <f>IF(ISBLANK($I25), "Undefined", IF(U25&lt;0.5, "Complete",IF(SUMPRODUCT($N$41:U$41,$N25:U25)&lt;0.5, "To start", "Running")))</f>
        <v>Undefined</v>
      </c>
      <c r="W25" s="200">
        <v>0</v>
      </c>
      <c r="X25" s="43">
        <f t="shared" si="83"/>
        <v>0</v>
      </c>
      <c r="Y25" s="331" t="str">
        <f>IF(ISBLANK($I25), "Undefined", IF(X25&lt;0.5, "Complete",IF(SUMPRODUCT($N$41:X$41,$N25:X25)&lt;0.5, "To start", "Running")))</f>
        <v>Undefined</v>
      </c>
      <c r="Z25" s="200">
        <v>0</v>
      </c>
      <c r="AA25" s="43">
        <f t="shared" si="84"/>
        <v>0</v>
      </c>
      <c r="AB25" s="331" t="str">
        <f>IF(ISBLANK($I25), "Undefined", IF(AA25&lt;0.5, "Complete",IF(SUMPRODUCT($N$41:AA$41,$N25:AA25)&lt;0.5, "To start", "Running")))</f>
        <v>Undefined</v>
      </c>
      <c r="AC25" s="200">
        <v>0</v>
      </c>
      <c r="AD25" s="43">
        <f t="shared" si="85"/>
        <v>0</v>
      </c>
      <c r="AE25" s="331" t="str">
        <f>IF(ISBLANK($I25), "Undefined", IF(AD25&lt;0.5, "Complete",IF(SUMPRODUCT($N$41:AD$41,$N25:AD25)&lt;0.5, "To start", "Running")))</f>
        <v>Undefined</v>
      </c>
      <c r="AF25" s="200">
        <v>0</v>
      </c>
      <c r="AG25" s="43">
        <f t="shared" si="86"/>
        <v>0</v>
      </c>
      <c r="AH25" s="331" t="str">
        <f>IF(ISBLANK($I25), "Undefined", IF(AG25&lt;0.5, "Complete",IF(SUMPRODUCT($N$41:AG$41,$N25:AG25)&lt;0.5, "To start", "Running")))</f>
        <v>Undefined</v>
      </c>
      <c r="AI25" s="200">
        <v>0</v>
      </c>
      <c r="AJ25" s="43">
        <f t="shared" si="87"/>
        <v>0</v>
      </c>
      <c r="AK25" s="331" t="str">
        <f>IF(ISBLANK($I25), "Undefined", IF(AJ25&lt;0.5, "Complete",IF(SUMPRODUCT($N$41:AJ$41,$N25:AJ25)&lt;0.5, "To start", "Running")))</f>
        <v>Undefined</v>
      </c>
      <c r="AL25" s="200">
        <v>0</v>
      </c>
      <c r="AM25" s="43">
        <f t="shared" si="88"/>
        <v>0</v>
      </c>
      <c r="AN25" s="331" t="str">
        <f>IF(ISBLANK($I25), "Undefined", IF(AM25&lt;0.5, "Complete",IF(SUMPRODUCT($N$41:AM$41,$N25:AM25)&lt;0.5, "To start", "Running")))</f>
        <v>Undefined</v>
      </c>
      <c r="AO25" s="200">
        <v>0</v>
      </c>
      <c r="AP25" s="43">
        <f t="shared" si="89"/>
        <v>0</v>
      </c>
      <c r="AQ25" s="331" t="str">
        <f>IF(ISBLANK($I25), "Undefined", IF(AP25&lt;0.5, "Complete",IF(SUMPRODUCT($N$41:AP$41,$N25:AP25)&lt;0.5, "To start", "Running")))</f>
        <v>Undefined</v>
      </c>
      <c r="AR25" s="200">
        <v>0</v>
      </c>
      <c r="AS25" s="43">
        <f t="shared" si="90"/>
        <v>0</v>
      </c>
      <c r="AT25" s="331" t="str">
        <f>IF(ISBLANK($I25), "Undefined", IF(AS25&lt;0.5, "Complete",IF(SUMPRODUCT($N$41:AS$41,$N25:AS25)&lt;0.5, "To start", "Running")))</f>
        <v>Undefined</v>
      </c>
      <c r="AU25" s="200">
        <v>0</v>
      </c>
      <c r="AV25" s="43">
        <f t="shared" si="91"/>
        <v>0</v>
      </c>
      <c r="AW25" s="331" t="str">
        <f>IF(ISBLANK($I25), "Undefined", IF(AV25&lt;0.5, "Complete",IF(SUMPRODUCT($N$41:AV$41,$N25:AV25)&lt;0.5, "To start", "Running")))</f>
        <v>Undefined</v>
      </c>
      <c r="AX25" s="200">
        <v>0</v>
      </c>
      <c r="AY25" s="43">
        <f t="shared" si="92"/>
        <v>0</v>
      </c>
      <c r="AZ25" s="331" t="str">
        <f>IF(ISBLANK($I25), "Undefined", IF(AY25&lt;0.5, "Complete",IF(SUMPRODUCT($N$41:AY$41,$N25:AY25)&lt;0.5, "To start", "Running")))</f>
        <v>Undefined</v>
      </c>
      <c r="BA25" s="200">
        <v>0</v>
      </c>
      <c r="BB25" s="43">
        <f t="shared" si="93"/>
        <v>0</v>
      </c>
      <c r="BC25" s="331" t="str">
        <f>IF(ISBLANK($I25), "Undefined", IF(BB25&lt;0.5, "Complete",IF(SUMPRODUCT($N$41:BB$41,$N25:BB25)&lt;0.5, "To start", "Running")))</f>
        <v>Undefined</v>
      </c>
      <c r="BD25" s="200">
        <v>0</v>
      </c>
      <c r="BE25" s="43">
        <f t="shared" si="94"/>
        <v>0</v>
      </c>
      <c r="BF25" s="331" t="str">
        <f>IF(ISBLANK($I25), "Undefined", IF(BE25&lt;0.5, "Complete",IF(SUMPRODUCT($N$41:BE$41,$N25:BE25)&lt;0.5, "To start", "Running")))</f>
        <v>Undefined</v>
      </c>
      <c r="BG25" s="200">
        <v>0</v>
      </c>
      <c r="BH25" s="43">
        <f t="shared" si="95"/>
        <v>0</v>
      </c>
      <c r="BI25" s="331" t="str">
        <f>IF(ISBLANK($I25), "Undefined", IF(BH25&lt;0.5, "Complete",IF(SUMPRODUCT($N$41:BH$41,$N25:BH25)&lt;0.5, "To start", "Running")))</f>
        <v>Undefined</v>
      </c>
      <c r="BJ25" s="200">
        <v>0</v>
      </c>
      <c r="BK25" s="43">
        <f t="shared" si="96"/>
        <v>0</v>
      </c>
      <c r="BL25" s="331" t="str">
        <f>IF(ISBLANK($I25), "Undefined", IF(BK25&lt;0.5, "Complete",IF(SUMPRODUCT($N$41:BK$41,$N25:BK25)&lt;0.5, "To start", "Running")))</f>
        <v>Undefined</v>
      </c>
      <c r="BM25" s="200">
        <v>0</v>
      </c>
      <c r="BN25" s="43">
        <f t="shared" si="97"/>
        <v>0</v>
      </c>
      <c r="BO25" s="331" t="str">
        <f>IF(ISBLANK($I25), "Undefined", IF(BN25&lt;0.5, "Complete",IF(SUMPRODUCT($N$41:BN$41,$N25:BN25)&lt;0.5, "To start", "Running")))</f>
        <v>Undefined</v>
      </c>
      <c r="BP25" s="200">
        <v>0</v>
      </c>
      <c r="BQ25" s="43">
        <f t="shared" si="98"/>
        <v>0</v>
      </c>
      <c r="BR25" s="331" t="str">
        <f>IF(ISBLANK($I25), "Undefined", IF(BQ25&lt;0.5, "Complete",IF(SUMPRODUCT($N$41:BQ$41,$N25:BQ25)&lt;0.5, "To start", "Running")))</f>
        <v>Undefined</v>
      </c>
      <c r="BS25" s="200">
        <v>0</v>
      </c>
      <c r="BT25" s="43">
        <f t="shared" si="99"/>
        <v>0</v>
      </c>
      <c r="BU25" s="331" t="str">
        <f>IF(ISBLANK($I25), "Undefined", IF(BT25&lt;0.5, "Complete",IF(SUMPRODUCT($N$41:BT$41,$N25:BT25)&lt;0.5, "To start", "Running")))</f>
        <v>Undefined</v>
      </c>
      <c r="BV25" s="200">
        <v>0</v>
      </c>
      <c r="BW25" s="43">
        <f t="shared" si="100"/>
        <v>0</v>
      </c>
      <c r="BX25" s="331" t="str">
        <f>IF(ISBLANK($I25), "Undefined", IF(BW25&lt;0.5, "Complete",IF(SUMPRODUCT($N$41:BW$41,$N25:BW25)&lt;0.5, "To start", "Running")))</f>
        <v>Undefined</v>
      </c>
      <c r="BY25" s="200">
        <v>0</v>
      </c>
      <c r="BZ25" s="43">
        <f t="shared" si="101"/>
        <v>0</v>
      </c>
      <c r="CA25" s="331" t="str">
        <f>IF(ISBLANK($I25), "Undefined", IF(BZ25&lt;0.5, "Complete",IF(SUMPRODUCT($N$41:BZ$41,$N25:BZ25)&lt;0.5, "To start", "Running")))</f>
        <v>Undefined</v>
      </c>
      <c r="CB25" s="200">
        <v>0</v>
      </c>
      <c r="CC25" s="43">
        <f t="shared" si="102"/>
        <v>0</v>
      </c>
      <c r="CD25" s="331" t="str">
        <f>IF(ISBLANK($I25), "Undefined", IF(CC25&lt;0.5, "Complete",IF(SUMPRODUCT($N$41:CC$41,$N25:CC25)&lt;0.5, "To start", "Running")))</f>
        <v>Undefined</v>
      </c>
      <c r="CE25" s="200">
        <v>0</v>
      </c>
      <c r="CF25" s="43">
        <f t="shared" si="103"/>
        <v>0</v>
      </c>
      <c r="CG25" s="331" t="str">
        <f>IF(ISBLANK($I25), "Undefined", IF(CF25&lt;0.5, "Complete",IF(SUMPRODUCT($N$41:CF$41,$N25:CF25)&lt;0.5, "To start", "Running")))</f>
        <v>Undefined</v>
      </c>
      <c r="CH25" s="200">
        <v>0</v>
      </c>
      <c r="CI25" s="43">
        <f t="shared" si="104"/>
        <v>0</v>
      </c>
      <c r="CJ25" s="331" t="str">
        <f>IF(ISBLANK($I25), "Undefined", IF(CI25&lt;0.5, "Complete",IF(SUMPRODUCT($N$41:CI$41,$N25:CI25)&lt;0.5, "To start", "Running")))</f>
        <v>Undefined</v>
      </c>
      <c r="CK25" s="200">
        <v>0</v>
      </c>
      <c r="CL25" s="43">
        <f t="shared" si="105"/>
        <v>0</v>
      </c>
      <c r="CM25" s="331" t="str">
        <f>IF(ISBLANK($I25), "Undefined", IF(CL25&lt;0.5, "Complete",IF(SUMPRODUCT($N$41:CL$41,$N25:CL25)&lt;0.5, "To start", "Running")))</f>
        <v>Undefined</v>
      </c>
      <c r="CN25" s="200">
        <v>0</v>
      </c>
      <c r="CO25" s="43">
        <f t="shared" si="106"/>
        <v>0</v>
      </c>
      <c r="CP25" s="331" t="str">
        <f>IF(ISBLANK($I25), "Undefined", IF(CO25&lt;0.5, "Complete",IF(SUMPRODUCT($N$41:CO$41,$N25:CO25)&lt;0.5, "To start", "Running")))</f>
        <v>Undefined</v>
      </c>
      <c r="CQ25" s="200">
        <v>0</v>
      </c>
      <c r="CR25" s="43">
        <f t="shared" si="107"/>
        <v>0</v>
      </c>
      <c r="CS25" s="331" t="str">
        <f>IF(ISBLANK($I25), "Undefined", IF(CR25&lt;0.5, "Complete",IF(SUMPRODUCT($N$41:CR$41,$N25:CR25)&lt;0.5, "To start", "Running")))</f>
        <v>Undefined</v>
      </c>
      <c r="CT25" s="200">
        <v>0</v>
      </c>
      <c r="CU25" s="43">
        <f t="shared" si="108"/>
        <v>0</v>
      </c>
      <c r="CV25" s="331" t="str">
        <f>IF(ISBLANK($I25), "Undefined", IF(CU25&lt;0.5, "Complete",IF(SUMPRODUCT($N$41:CU$41,$N25:CU25)&lt;0.5, "To start", "Running")))</f>
        <v>Undefined</v>
      </c>
      <c r="CW25" s="200">
        <v>0</v>
      </c>
      <c r="CX25" s="43">
        <f t="shared" si="109"/>
        <v>0</v>
      </c>
      <c r="CY25" s="331" t="str">
        <f>IF(ISBLANK($I25), "Undefined", IF(CX25&lt;0.5, "Complete",IF(SUMPRODUCT($N$41:CX$41,$N25:CX25)&lt;0.5, "To start", "Running")))</f>
        <v>Undefined</v>
      </c>
      <c r="CZ25" s="200">
        <v>0</v>
      </c>
      <c r="DA25" s="43">
        <f t="shared" si="110"/>
        <v>0</v>
      </c>
      <c r="DB25" s="331" t="str">
        <f>IF(ISBLANK($I25), "Undefined", IF(DA25&lt;0.5, "Complete",IF(SUMPRODUCT($N$41:DA$41,$N25:DA25)&lt;0.5, "To start", "Running")))</f>
        <v>Undefined</v>
      </c>
      <c r="DC25" s="200">
        <v>0</v>
      </c>
      <c r="DD25" s="43">
        <f t="shared" si="111"/>
        <v>0</v>
      </c>
      <c r="DE25" s="331" t="str">
        <f>IF(ISBLANK($I25), "Undefined", IF(DD25&lt;0.5, "Complete",IF(SUMPRODUCT($N$41:DD$41,$N25:DD25)&lt;0.5, "To start", "Running")))</f>
        <v>Undefined</v>
      </c>
      <c r="DF25" s="200">
        <v>0</v>
      </c>
      <c r="DG25" s="43">
        <f t="shared" si="112"/>
        <v>0</v>
      </c>
      <c r="DH25" s="331" t="str">
        <f>IF(ISBLANK($I25), "Undefined", IF(DG25&lt;0.5, "Complete",IF(SUMPRODUCT($N$41:DG$41,$N25:DG25)&lt;0.5, "To start", "Running")))</f>
        <v>Undefined</v>
      </c>
      <c r="DI25" s="200">
        <v>0</v>
      </c>
      <c r="DJ25" s="43">
        <f t="shared" si="113"/>
        <v>0</v>
      </c>
      <c r="DK25" s="331" t="str">
        <f>IF(ISBLANK($I25), "Undefined", IF(DJ25&lt;0.5, "Complete",IF(SUMPRODUCT($N$41:DJ$41,$N25:DJ25)&lt;0.5, "To start", "Running")))</f>
        <v>Undefined</v>
      </c>
      <c r="DL25" s="200">
        <v>0</v>
      </c>
      <c r="DM25" s="43">
        <f t="shared" si="114"/>
        <v>0</v>
      </c>
      <c r="DN25" s="331" t="str">
        <f>IF(ISBLANK($I25), "Undefined", IF(DM25&lt;0.5, "Complete",IF(SUMPRODUCT($N$41:DM$41,$N25:DM25)&lt;0.5, "To start", "Running")))</f>
        <v>Undefined</v>
      </c>
      <c r="DO25" s="200">
        <v>0</v>
      </c>
      <c r="DP25" s="43">
        <f t="shared" si="115"/>
        <v>0</v>
      </c>
      <c r="DQ25" s="331" t="str">
        <f>IF(ISBLANK($I25), "Undefined", IF(DP25&lt;0.5, "Complete",IF(SUMPRODUCT($N$41:DP$41,$N25:DP25)&lt;0.5, "To start", "Running")))</f>
        <v>Undefined</v>
      </c>
      <c r="DR25" s="200">
        <v>0</v>
      </c>
      <c r="DS25" s="43">
        <f t="shared" si="116"/>
        <v>0</v>
      </c>
      <c r="DT25" s="331" t="str">
        <f>IF(ISBLANK($I25), "Undefined", IF(DS25&lt;0.5, "Complete",IF(SUMPRODUCT($N$41:DS$41,$N25:DS25)&lt;0.5, "To start", "Running")))</f>
        <v>Undefined</v>
      </c>
      <c r="DU25" s="200">
        <v>0</v>
      </c>
      <c r="DV25" s="43">
        <f t="shared" si="117"/>
        <v>0</v>
      </c>
      <c r="DW25" s="331" t="str">
        <f>IF(ISBLANK($I25), "Undefined", IF(DV25&lt;0.5, "Complete",IF(SUMPRODUCT($N$41:DV$41,$N25:DV25)&lt;0.5, "To start", "Running")))</f>
        <v>Undefined</v>
      </c>
      <c r="DX25" s="200">
        <v>0</v>
      </c>
      <c r="DY25" s="43">
        <f t="shared" si="118"/>
        <v>0</v>
      </c>
      <c r="DZ25" s="331" t="str">
        <f>IF(ISBLANK($I25), "Undefined", IF(DY25&lt;0.5, "Complete",IF(SUMPRODUCT($N$41:DY$41,$N25:DY25)&lt;0.5, "To start", "Running")))</f>
        <v>Undefined</v>
      </c>
      <c r="EA25" s="200">
        <v>0</v>
      </c>
      <c r="EB25" s="43">
        <f t="shared" si="119"/>
        <v>0</v>
      </c>
      <c r="EC25" s="331" t="str">
        <f>IF(ISBLANK($I25), "Undefined", IF(EB25&lt;0.5, "Complete",IF(SUMPRODUCT($N$41:EB$41,$N25:EB25)&lt;0.5, "To start", "Running")))</f>
        <v>Undefined</v>
      </c>
      <c r="ED25" s="248"/>
      <c r="EE25" s="188">
        <f>SUMPRODUCT($L$41:DK$41,$L25:DK25)</f>
        <v>0</v>
      </c>
      <c r="EF25" s="196">
        <f t="shared" si="77"/>
        <v>0</v>
      </c>
      <c r="EG25" s="188">
        <f ca="1">OFFSET($O25,0,(Capacity!$F$2-SprintStart)*3,1,1)</f>
        <v>0</v>
      </c>
      <c r="EH25" s="196">
        <f t="shared" ca="1" si="77"/>
        <v>0</v>
      </c>
      <c r="EI25" s="188">
        <f t="shared" ca="1" si="39"/>
        <v>0</v>
      </c>
      <c r="EJ25" s="196">
        <f t="shared" ca="1" si="120"/>
        <v>0</v>
      </c>
      <c r="EK25" s="198" t="str">
        <f t="shared" ca="1" si="78"/>
        <v/>
      </c>
      <c r="EL25" s="189">
        <f t="shared" ca="1" si="79"/>
        <v>0</v>
      </c>
      <c r="EM25" s="196">
        <f t="shared" ca="1" si="80"/>
        <v>0</v>
      </c>
    </row>
    <row r="26" spans="1:143" x14ac:dyDescent="0.2">
      <c r="A26" s="309"/>
      <c r="B26" s="309"/>
      <c r="C26" s="310"/>
      <c r="D26" s="106"/>
      <c r="E26" s="106"/>
      <c r="F26" s="107"/>
      <c r="G26" s="205"/>
      <c r="H26" s="311"/>
      <c r="I26" s="312"/>
      <c r="J26" s="186"/>
      <c r="K26" s="204" t="str">
        <f ca="1">IF(SprintStart&gt;Capacity!$F$2, "To start", INDEX(Burndown,ROW(K26)-ROW(K$6),MIN(Capacity!$F$2-SprintStart,29)*3+3))</f>
        <v>Undefined</v>
      </c>
      <c r="L26" s="318"/>
      <c r="M26" s="192">
        <v>0</v>
      </c>
      <c r="N26" s="200">
        <v>0</v>
      </c>
      <c r="O26" s="49">
        <f t="shared" si="81"/>
        <v>0</v>
      </c>
      <c r="P26" s="331" t="str">
        <f>IF(ISBLANK($I26), "Undefined", IF(O26&lt;0.5, "Complete",IF(SUMPRODUCT($N$41:O$41,$N26:O26)&lt;0.5, "To start", "Running")))</f>
        <v>Undefined</v>
      </c>
      <c r="Q26" s="200">
        <v>0</v>
      </c>
      <c r="R26" s="43">
        <f t="shared" si="167"/>
        <v>0</v>
      </c>
      <c r="S26" s="331" t="str">
        <f>IF(ISBLANK($I26), "Undefined", IF(R26&lt;0.5, "Complete",IF(SUMPRODUCT($N$41:R$41,$N26:R26)&lt;0.5, "To start", "Running")))</f>
        <v>Undefined</v>
      </c>
      <c r="T26" s="200">
        <v>0</v>
      </c>
      <c r="U26" s="43">
        <f t="shared" si="82"/>
        <v>0</v>
      </c>
      <c r="V26" s="331" t="str">
        <f>IF(ISBLANK($I26), "Undefined", IF(U26&lt;0.5, "Complete",IF(SUMPRODUCT($N$41:U$41,$N26:U26)&lt;0.5, "To start", "Running")))</f>
        <v>Undefined</v>
      </c>
      <c r="W26" s="200">
        <v>0</v>
      </c>
      <c r="X26" s="43">
        <f t="shared" si="83"/>
        <v>0</v>
      </c>
      <c r="Y26" s="331" t="str">
        <f>IF(ISBLANK($I26), "Undefined", IF(X26&lt;0.5, "Complete",IF(SUMPRODUCT($N$41:X$41,$N26:X26)&lt;0.5, "To start", "Running")))</f>
        <v>Undefined</v>
      </c>
      <c r="Z26" s="200">
        <v>0</v>
      </c>
      <c r="AA26" s="43">
        <f t="shared" si="84"/>
        <v>0</v>
      </c>
      <c r="AB26" s="331" t="str">
        <f>IF(ISBLANK($I26), "Undefined", IF(AA26&lt;0.5, "Complete",IF(SUMPRODUCT($N$41:AA$41,$N26:AA26)&lt;0.5, "To start", "Running")))</f>
        <v>Undefined</v>
      </c>
      <c r="AC26" s="200">
        <v>0</v>
      </c>
      <c r="AD26" s="43">
        <f t="shared" si="85"/>
        <v>0</v>
      </c>
      <c r="AE26" s="331" t="str">
        <f>IF(ISBLANK($I26), "Undefined", IF(AD26&lt;0.5, "Complete",IF(SUMPRODUCT($N$41:AD$41,$N26:AD26)&lt;0.5, "To start", "Running")))</f>
        <v>Undefined</v>
      </c>
      <c r="AF26" s="200">
        <v>0</v>
      </c>
      <c r="AG26" s="43">
        <f t="shared" si="86"/>
        <v>0</v>
      </c>
      <c r="AH26" s="331" t="str">
        <f>IF(ISBLANK($I26), "Undefined", IF(AG26&lt;0.5, "Complete",IF(SUMPRODUCT($N$41:AG$41,$N26:AG26)&lt;0.5, "To start", "Running")))</f>
        <v>Undefined</v>
      </c>
      <c r="AI26" s="200">
        <v>0</v>
      </c>
      <c r="AJ26" s="43">
        <f t="shared" si="87"/>
        <v>0</v>
      </c>
      <c r="AK26" s="331" t="str">
        <f>IF(ISBLANK($I26), "Undefined", IF(AJ26&lt;0.5, "Complete",IF(SUMPRODUCT($N$41:AJ$41,$N26:AJ26)&lt;0.5, "To start", "Running")))</f>
        <v>Undefined</v>
      </c>
      <c r="AL26" s="200">
        <v>0</v>
      </c>
      <c r="AM26" s="43">
        <f t="shared" si="88"/>
        <v>0</v>
      </c>
      <c r="AN26" s="331" t="str">
        <f>IF(ISBLANK($I26), "Undefined", IF(AM26&lt;0.5, "Complete",IF(SUMPRODUCT($N$41:AM$41,$N26:AM26)&lt;0.5, "To start", "Running")))</f>
        <v>Undefined</v>
      </c>
      <c r="AO26" s="200">
        <v>0</v>
      </c>
      <c r="AP26" s="43">
        <f t="shared" si="89"/>
        <v>0</v>
      </c>
      <c r="AQ26" s="331" t="str">
        <f>IF(ISBLANK($I26), "Undefined", IF(AP26&lt;0.5, "Complete",IF(SUMPRODUCT($N$41:AP$41,$N26:AP26)&lt;0.5, "To start", "Running")))</f>
        <v>Undefined</v>
      </c>
      <c r="AR26" s="200">
        <v>0</v>
      </c>
      <c r="AS26" s="43">
        <f t="shared" si="90"/>
        <v>0</v>
      </c>
      <c r="AT26" s="331" t="str">
        <f>IF(ISBLANK($I26), "Undefined", IF(AS26&lt;0.5, "Complete",IF(SUMPRODUCT($N$41:AS$41,$N26:AS26)&lt;0.5, "To start", "Running")))</f>
        <v>Undefined</v>
      </c>
      <c r="AU26" s="200">
        <v>0</v>
      </c>
      <c r="AV26" s="43">
        <f t="shared" si="91"/>
        <v>0</v>
      </c>
      <c r="AW26" s="331" t="str">
        <f>IF(ISBLANK($I26), "Undefined", IF(AV26&lt;0.5, "Complete",IF(SUMPRODUCT($N$41:AV$41,$N26:AV26)&lt;0.5, "To start", "Running")))</f>
        <v>Undefined</v>
      </c>
      <c r="AX26" s="200">
        <v>0</v>
      </c>
      <c r="AY26" s="43">
        <f t="shared" si="92"/>
        <v>0</v>
      </c>
      <c r="AZ26" s="331" t="str">
        <f>IF(ISBLANK($I26), "Undefined", IF(AY26&lt;0.5, "Complete",IF(SUMPRODUCT($N$41:AY$41,$N26:AY26)&lt;0.5, "To start", "Running")))</f>
        <v>Undefined</v>
      </c>
      <c r="BA26" s="200">
        <v>0</v>
      </c>
      <c r="BB26" s="43">
        <f t="shared" si="93"/>
        <v>0</v>
      </c>
      <c r="BC26" s="331" t="str">
        <f>IF(ISBLANK($I26), "Undefined", IF(BB26&lt;0.5, "Complete",IF(SUMPRODUCT($N$41:BB$41,$N26:BB26)&lt;0.5, "To start", "Running")))</f>
        <v>Undefined</v>
      </c>
      <c r="BD26" s="200">
        <v>0</v>
      </c>
      <c r="BE26" s="43">
        <f t="shared" si="94"/>
        <v>0</v>
      </c>
      <c r="BF26" s="331" t="str">
        <f>IF(ISBLANK($I26), "Undefined", IF(BE26&lt;0.5, "Complete",IF(SUMPRODUCT($N$41:BE$41,$N26:BE26)&lt;0.5, "To start", "Running")))</f>
        <v>Undefined</v>
      </c>
      <c r="BG26" s="200">
        <v>0</v>
      </c>
      <c r="BH26" s="43">
        <f t="shared" si="95"/>
        <v>0</v>
      </c>
      <c r="BI26" s="331" t="str">
        <f>IF(ISBLANK($I26), "Undefined", IF(BH26&lt;0.5, "Complete",IF(SUMPRODUCT($N$41:BH$41,$N26:BH26)&lt;0.5, "To start", "Running")))</f>
        <v>Undefined</v>
      </c>
      <c r="BJ26" s="200">
        <v>0</v>
      </c>
      <c r="BK26" s="43">
        <f t="shared" si="96"/>
        <v>0</v>
      </c>
      <c r="BL26" s="331" t="str">
        <f>IF(ISBLANK($I26), "Undefined", IF(BK26&lt;0.5, "Complete",IF(SUMPRODUCT($N$41:BK$41,$N26:BK26)&lt;0.5, "To start", "Running")))</f>
        <v>Undefined</v>
      </c>
      <c r="BM26" s="200">
        <v>0</v>
      </c>
      <c r="BN26" s="43">
        <f t="shared" si="97"/>
        <v>0</v>
      </c>
      <c r="BO26" s="331" t="str">
        <f>IF(ISBLANK($I26), "Undefined", IF(BN26&lt;0.5, "Complete",IF(SUMPRODUCT($N$41:BN$41,$N26:BN26)&lt;0.5, "To start", "Running")))</f>
        <v>Undefined</v>
      </c>
      <c r="BP26" s="200">
        <v>0</v>
      </c>
      <c r="BQ26" s="43">
        <f t="shared" si="98"/>
        <v>0</v>
      </c>
      <c r="BR26" s="331" t="str">
        <f>IF(ISBLANK($I26), "Undefined", IF(BQ26&lt;0.5, "Complete",IF(SUMPRODUCT($N$41:BQ$41,$N26:BQ26)&lt;0.5, "To start", "Running")))</f>
        <v>Undefined</v>
      </c>
      <c r="BS26" s="200">
        <v>0</v>
      </c>
      <c r="BT26" s="43">
        <f t="shared" si="99"/>
        <v>0</v>
      </c>
      <c r="BU26" s="331" t="str">
        <f>IF(ISBLANK($I26), "Undefined", IF(BT26&lt;0.5, "Complete",IF(SUMPRODUCT($N$41:BT$41,$N26:BT26)&lt;0.5, "To start", "Running")))</f>
        <v>Undefined</v>
      </c>
      <c r="BV26" s="200">
        <v>0</v>
      </c>
      <c r="BW26" s="43">
        <f t="shared" si="100"/>
        <v>0</v>
      </c>
      <c r="BX26" s="331" t="str">
        <f>IF(ISBLANK($I26), "Undefined", IF(BW26&lt;0.5, "Complete",IF(SUMPRODUCT($N$41:BW$41,$N26:BW26)&lt;0.5, "To start", "Running")))</f>
        <v>Undefined</v>
      </c>
      <c r="BY26" s="200">
        <v>0</v>
      </c>
      <c r="BZ26" s="43">
        <f t="shared" si="101"/>
        <v>0</v>
      </c>
      <c r="CA26" s="331" t="str">
        <f>IF(ISBLANK($I26), "Undefined", IF(BZ26&lt;0.5, "Complete",IF(SUMPRODUCT($N$41:BZ$41,$N26:BZ26)&lt;0.5, "To start", "Running")))</f>
        <v>Undefined</v>
      </c>
      <c r="CB26" s="200">
        <v>0</v>
      </c>
      <c r="CC26" s="43">
        <f t="shared" si="102"/>
        <v>0</v>
      </c>
      <c r="CD26" s="331" t="str">
        <f>IF(ISBLANK($I26), "Undefined", IF(CC26&lt;0.5, "Complete",IF(SUMPRODUCT($N$41:CC$41,$N26:CC26)&lt;0.5, "To start", "Running")))</f>
        <v>Undefined</v>
      </c>
      <c r="CE26" s="200">
        <v>0</v>
      </c>
      <c r="CF26" s="43">
        <f t="shared" si="103"/>
        <v>0</v>
      </c>
      <c r="CG26" s="331" t="str">
        <f>IF(ISBLANK($I26), "Undefined", IF(CF26&lt;0.5, "Complete",IF(SUMPRODUCT($N$41:CF$41,$N26:CF26)&lt;0.5, "To start", "Running")))</f>
        <v>Undefined</v>
      </c>
      <c r="CH26" s="200">
        <v>0</v>
      </c>
      <c r="CI26" s="43">
        <f t="shared" si="104"/>
        <v>0</v>
      </c>
      <c r="CJ26" s="331" t="str">
        <f>IF(ISBLANK($I26), "Undefined", IF(CI26&lt;0.5, "Complete",IF(SUMPRODUCT($N$41:CI$41,$N26:CI26)&lt;0.5, "To start", "Running")))</f>
        <v>Undefined</v>
      </c>
      <c r="CK26" s="200">
        <v>0</v>
      </c>
      <c r="CL26" s="43">
        <f t="shared" si="105"/>
        <v>0</v>
      </c>
      <c r="CM26" s="331" t="str">
        <f>IF(ISBLANK($I26), "Undefined", IF(CL26&lt;0.5, "Complete",IF(SUMPRODUCT($N$41:CL$41,$N26:CL26)&lt;0.5, "To start", "Running")))</f>
        <v>Undefined</v>
      </c>
      <c r="CN26" s="200">
        <v>0</v>
      </c>
      <c r="CO26" s="43">
        <f t="shared" si="106"/>
        <v>0</v>
      </c>
      <c r="CP26" s="331" t="str">
        <f>IF(ISBLANK($I26), "Undefined", IF(CO26&lt;0.5, "Complete",IF(SUMPRODUCT($N$41:CO$41,$N26:CO26)&lt;0.5, "To start", "Running")))</f>
        <v>Undefined</v>
      </c>
      <c r="CQ26" s="200">
        <v>0</v>
      </c>
      <c r="CR26" s="43">
        <f t="shared" si="107"/>
        <v>0</v>
      </c>
      <c r="CS26" s="331" t="str">
        <f>IF(ISBLANK($I26), "Undefined", IF(CR26&lt;0.5, "Complete",IF(SUMPRODUCT($N$41:CR$41,$N26:CR26)&lt;0.5, "To start", "Running")))</f>
        <v>Undefined</v>
      </c>
      <c r="CT26" s="200">
        <v>0</v>
      </c>
      <c r="CU26" s="43">
        <f t="shared" si="108"/>
        <v>0</v>
      </c>
      <c r="CV26" s="331" t="str">
        <f>IF(ISBLANK($I26), "Undefined", IF(CU26&lt;0.5, "Complete",IF(SUMPRODUCT($N$41:CU$41,$N26:CU26)&lt;0.5, "To start", "Running")))</f>
        <v>Undefined</v>
      </c>
      <c r="CW26" s="200">
        <v>0</v>
      </c>
      <c r="CX26" s="43">
        <f t="shared" si="109"/>
        <v>0</v>
      </c>
      <c r="CY26" s="331" t="str">
        <f>IF(ISBLANK($I26), "Undefined", IF(CX26&lt;0.5, "Complete",IF(SUMPRODUCT($N$41:CX$41,$N26:CX26)&lt;0.5, "To start", "Running")))</f>
        <v>Undefined</v>
      </c>
      <c r="CZ26" s="200">
        <v>0</v>
      </c>
      <c r="DA26" s="43">
        <f t="shared" si="110"/>
        <v>0</v>
      </c>
      <c r="DB26" s="331" t="str">
        <f>IF(ISBLANK($I26), "Undefined", IF(DA26&lt;0.5, "Complete",IF(SUMPRODUCT($N$41:DA$41,$N26:DA26)&lt;0.5, "To start", "Running")))</f>
        <v>Undefined</v>
      </c>
      <c r="DC26" s="200">
        <v>0</v>
      </c>
      <c r="DD26" s="43">
        <f t="shared" si="111"/>
        <v>0</v>
      </c>
      <c r="DE26" s="331" t="str">
        <f>IF(ISBLANK($I26), "Undefined", IF(DD26&lt;0.5, "Complete",IF(SUMPRODUCT($N$41:DD$41,$N26:DD26)&lt;0.5, "To start", "Running")))</f>
        <v>Undefined</v>
      </c>
      <c r="DF26" s="200">
        <v>0</v>
      </c>
      <c r="DG26" s="43">
        <f t="shared" si="112"/>
        <v>0</v>
      </c>
      <c r="DH26" s="331" t="str">
        <f>IF(ISBLANK($I26), "Undefined", IF(DG26&lt;0.5, "Complete",IF(SUMPRODUCT($N$41:DG$41,$N26:DG26)&lt;0.5, "To start", "Running")))</f>
        <v>Undefined</v>
      </c>
      <c r="DI26" s="200">
        <v>0</v>
      </c>
      <c r="DJ26" s="43">
        <f t="shared" si="113"/>
        <v>0</v>
      </c>
      <c r="DK26" s="331" t="str">
        <f>IF(ISBLANK($I26), "Undefined", IF(DJ26&lt;0.5, "Complete",IF(SUMPRODUCT($N$41:DJ$41,$N26:DJ26)&lt;0.5, "To start", "Running")))</f>
        <v>Undefined</v>
      </c>
      <c r="DL26" s="200">
        <v>0</v>
      </c>
      <c r="DM26" s="43">
        <f t="shared" si="114"/>
        <v>0</v>
      </c>
      <c r="DN26" s="331" t="str">
        <f>IF(ISBLANK($I26), "Undefined", IF(DM26&lt;0.5, "Complete",IF(SUMPRODUCT($N$41:DM$41,$N26:DM26)&lt;0.5, "To start", "Running")))</f>
        <v>Undefined</v>
      </c>
      <c r="DO26" s="200">
        <v>0</v>
      </c>
      <c r="DP26" s="43">
        <f t="shared" si="115"/>
        <v>0</v>
      </c>
      <c r="DQ26" s="331" t="str">
        <f>IF(ISBLANK($I26), "Undefined", IF(DP26&lt;0.5, "Complete",IF(SUMPRODUCT($N$41:DP$41,$N26:DP26)&lt;0.5, "To start", "Running")))</f>
        <v>Undefined</v>
      </c>
      <c r="DR26" s="200">
        <v>0</v>
      </c>
      <c r="DS26" s="43">
        <f t="shared" si="116"/>
        <v>0</v>
      </c>
      <c r="DT26" s="331" t="str">
        <f>IF(ISBLANK($I26), "Undefined", IF(DS26&lt;0.5, "Complete",IF(SUMPRODUCT($N$41:DS$41,$N26:DS26)&lt;0.5, "To start", "Running")))</f>
        <v>Undefined</v>
      </c>
      <c r="DU26" s="200">
        <v>0</v>
      </c>
      <c r="DV26" s="43">
        <f t="shared" si="117"/>
        <v>0</v>
      </c>
      <c r="DW26" s="331" t="str">
        <f>IF(ISBLANK($I26), "Undefined", IF(DV26&lt;0.5, "Complete",IF(SUMPRODUCT($N$41:DV$41,$N26:DV26)&lt;0.5, "To start", "Running")))</f>
        <v>Undefined</v>
      </c>
      <c r="DX26" s="200">
        <v>0</v>
      </c>
      <c r="DY26" s="43">
        <f t="shared" si="118"/>
        <v>0</v>
      </c>
      <c r="DZ26" s="331" t="str">
        <f>IF(ISBLANK($I26), "Undefined", IF(DY26&lt;0.5, "Complete",IF(SUMPRODUCT($N$41:DY$41,$N26:DY26)&lt;0.5, "To start", "Running")))</f>
        <v>Undefined</v>
      </c>
      <c r="EA26" s="200">
        <v>0</v>
      </c>
      <c r="EB26" s="43">
        <f t="shared" si="119"/>
        <v>0</v>
      </c>
      <c r="EC26" s="331" t="str">
        <f>IF(ISBLANK($I26), "Undefined", IF(EB26&lt;0.5, "Complete",IF(SUMPRODUCT($N$41:EB$41,$N26:EB26)&lt;0.5, "To start", "Running")))</f>
        <v>Undefined</v>
      </c>
      <c r="ED26" s="248"/>
      <c r="EE26" s="188">
        <f>SUMPRODUCT($L$41:DK$41,$L26:DK26)</f>
        <v>0</v>
      </c>
      <c r="EF26" s="196">
        <f t="shared" si="77"/>
        <v>0</v>
      </c>
      <c r="EG26" s="188">
        <f ca="1">OFFSET($O26,0,(Capacity!$F$2-SprintStart)*3,1,1)</f>
        <v>0</v>
      </c>
      <c r="EH26" s="196">
        <f t="shared" ca="1" si="77"/>
        <v>0</v>
      </c>
      <c r="EI26" s="188">
        <f t="shared" ca="1" si="39"/>
        <v>0</v>
      </c>
      <c r="EJ26" s="196">
        <f t="shared" ca="1" si="120"/>
        <v>0</v>
      </c>
      <c r="EK26" s="198" t="str">
        <f t="shared" ca="1" si="78"/>
        <v/>
      </c>
      <c r="EL26" s="189">
        <f t="shared" ca="1" si="79"/>
        <v>0</v>
      </c>
      <c r="EM26" s="196">
        <f t="shared" ca="1" si="80"/>
        <v>0</v>
      </c>
    </row>
    <row r="27" spans="1:143" x14ac:dyDescent="0.2">
      <c r="A27" s="309"/>
      <c r="B27" s="309"/>
      <c r="C27" s="310"/>
      <c r="D27" s="106"/>
      <c r="E27" s="106"/>
      <c r="F27" s="107"/>
      <c r="G27" s="205"/>
      <c r="H27" s="311"/>
      <c r="I27" s="312"/>
      <c r="J27" s="186"/>
      <c r="K27" s="204" t="str">
        <f ca="1">IF(SprintStart&gt;Capacity!$F$2, "To start", INDEX(Burndown,ROW(K27)-ROW(K$6),MIN(Capacity!$F$2-SprintStart,29)*3+3))</f>
        <v>Undefined</v>
      </c>
      <c r="L27" s="318"/>
      <c r="M27" s="192">
        <v>0</v>
      </c>
      <c r="N27" s="200">
        <v>0</v>
      </c>
      <c r="O27" s="49">
        <f t="shared" ref="O27:O34" si="248">MAX(M27-N27,0)</f>
        <v>0</v>
      </c>
      <c r="P27" s="331" t="str">
        <f>IF(ISBLANK($I27), "Undefined", IF(O27&lt;0.5, "Complete",IF(SUMPRODUCT($N$41:O$41,$N27:O27)&lt;0.5, "To start", "Running")))</f>
        <v>Undefined</v>
      </c>
      <c r="Q27" s="200">
        <v>0</v>
      </c>
      <c r="R27" s="43">
        <f t="shared" ref="R27:R34" si="249">MAX(O27-Q27,0)</f>
        <v>0</v>
      </c>
      <c r="S27" s="331" t="str">
        <f>IF(ISBLANK($I27), "Undefined", IF(R27&lt;0.5, "Complete",IF(SUMPRODUCT($N$41:R$41,$N27:R27)&lt;0.5, "To start", "Running")))</f>
        <v>Undefined</v>
      </c>
      <c r="T27" s="200">
        <v>0</v>
      </c>
      <c r="U27" s="43">
        <f t="shared" ref="U27:U34" si="250">MAX(R27-T27,0)</f>
        <v>0</v>
      </c>
      <c r="V27" s="331" t="str">
        <f>IF(ISBLANK($I27), "Undefined", IF(U27&lt;0.5, "Complete",IF(SUMPRODUCT($N$41:U$41,$N27:U27)&lt;0.5, "To start", "Running")))</f>
        <v>Undefined</v>
      </c>
      <c r="W27" s="200">
        <v>0</v>
      </c>
      <c r="X27" s="43">
        <f t="shared" ref="X27:X34" si="251">MAX(U27-W27,0)</f>
        <v>0</v>
      </c>
      <c r="Y27" s="331" t="str">
        <f>IF(ISBLANK($I27), "Undefined", IF(X27&lt;0.5, "Complete",IF(SUMPRODUCT($N$41:X$41,$N27:X27)&lt;0.5, "To start", "Running")))</f>
        <v>Undefined</v>
      </c>
      <c r="Z27" s="200">
        <v>0</v>
      </c>
      <c r="AA27" s="43">
        <f t="shared" ref="AA27:AA34" si="252">MAX(X27-Z27,0)</f>
        <v>0</v>
      </c>
      <c r="AB27" s="331" t="str">
        <f>IF(ISBLANK($I27), "Undefined", IF(AA27&lt;0.5, "Complete",IF(SUMPRODUCT($N$41:AA$41,$N27:AA27)&lt;0.5, "To start", "Running")))</f>
        <v>Undefined</v>
      </c>
      <c r="AC27" s="200">
        <v>0</v>
      </c>
      <c r="AD27" s="43">
        <f t="shared" ref="AD27:AD34" si="253">MAX(AA27-AC27,0)</f>
        <v>0</v>
      </c>
      <c r="AE27" s="331" t="str">
        <f>IF(ISBLANK($I27), "Undefined", IF(AD27&lt;0.5, "Complete",IF(SUMPRODUCT($N$41:AD$41,$N27:AD27)&lt;0.5, "To start", "Running")))</f>
        <v>Undefined</v>
      </c>
      <c r="AF27" s="200">
        <v>0</v>
      </c>
      <c r="AG27" s="43">
        <f t="shared" ref="AG27:AG34" si="254">MAX(AD27-AF27,0)</f>
        <v>0</v>
      </c>
      <c r="AH27" s="331" t="str">
        <f>IF(ISBLANK($I27), "Undefined", IF(AG27&lt;0.5, "Complete",IF(SUMPRODUCT($N$41:AG$41,$N27:AG27)&lt;0.5, "To start", "Running")))</f>
        <v>Undefined</v>
      </c>
      <c r="AI27" s="200">
        <v>0</v>
      </c>
      <c r="AJ27" s="43">
        <f t="shared" ref="AJ27:AJ34" si="255">MAX(AG27-AI27,0)</f>
        <v>0</v>
      </c>
      <c r="AK27" s="331" t="str">
        <f>IF(ISBLANK($I27), "Undefined", IF(AJ27&lt;0.5, "Complete",IF(SUMPRODUCT($N$41:AJ$41,$N27:AJ27)&lt;0.5, "To start", "Running")))</f>
        <v>Undefined</v>
      </c>
      <c r="AL27" s="200">
        <v>0</v>
      </c>
      <c r="AM27" s="43">
        <f t="shared" ref="AM27:AM34" si="256">MAX(AJ27-AL27,0)</f>
        <v>0</v>
      </c>
      <c r="AN27" s="331" t="str">
        <f>IF(ISBLANK($I27), "Undefined", IF(AM27&lt;0.5, "Complete",IF(SUMPRODUCT($N$41:AM$41,$N27:AM27)&lt;0.5, "To start", "Running")))</f>
        <v>Undefined</v>
      </c>
      <c r="AO27" s="200">
        <v>0</v>
      </c>
      <c r="AP27" s="43">
        <f t="shared" ref="AP27:AP34" si="257">MAX(AM27-AO27,0)</f>
        <v>0</v>
      </c>
      <c r="AQ27" s="331" t="str">
        <f>IF(ISBLANK($I27), "Undefined", IF(AP27&lt;0.5, "Complete",IF(SUMPRODUCT($N$41:AP$41,$N27:AP27)&lt;0.5, "To start", "Running")))</f>
        <v>Undefined</v>
      </c>
      <c r="AR27" s="200">
        <v>0</v>
      </c>
      <c r="AS27" s="43">
        <f t="shared" ref="AS27:AS34" si="258">MAX(AP27-AR27,0)</f>
        <v>0</v>
      </c>
      <c r="AT27" s="331" t="str">
        <f>IF(ISBLANK($I27), "Undefined", IF(AS27&lt;0.5, "Complete",IF(SUMPRODUCT($N$41:AS$41,$N27:AS27)&lt;0.5, "To start", "Running")))</f>
        <v>Undefined</v>
      </c>
      <c r="AU27" s="200">
        <v>0</v>
      </c>
      <c r="AV27" s="43">
        <f t="shared" ref="AV27:AV34" si="259">MAX(AS27-AU27,0)</f>
        <v>0</v>
      </c>
      <c r="AW27" s="331" t="str">
        <f>IF(ISBLANK($I27), "Undefined", IF(AV27&lt;0.5, "Complete",IF(SUMPRODUCT($N$41:AV$41,$N27:AV27)&lt;0.5, "To start", "Running")))</f>
        <v>Undefined</v>
      </c>
      <c r="AX27" s="200">
        <v>0</v>
      </c>
      <c r="AY27" s="43">
        <f t="shared" ref="AY27:AY34" si="260">MAX(AV27-AX27,0)</f>
        <v>0</v>
      </c>
      <c r="AZ27" s="331" t="str">
        <f>IF(ISBLANK($I27), "Undefined", IF(AY27&lt;0.5, "Complete",IF(SUMPRODUCT($N$41:AY$41,$N27:AY27)&lt;0.5, "To start", "Running")))</f>
        <v>Undefined</v>
      </c>
      <c r="BA27" s="200">
        <v>0</v>
      </c>
      <c r="BB27" s="43">
        <f t="shared" ref="BB27:BB34" si="261">MAX(AY27-BA27,0)</f>
        <v>0</v>
      </c>
      <c r="BC27" s="331" t="str">
        <f>IF(ISBLANK($I27), "Undefined", IF(BB27&lt;0.5, "Complete",IF(SUMPRODUCT($N$41:BB$41,$N27:BB27)&lt;0.5, "To start", "Running")))</f>
        <v>Undefined</v>
      </c>
      <c r="BD27" s="200">
        <v>0</v>
      </c>
      <c r="BE27" s="43">
        <f t="shared" ref="BE27:BE34" si="262">MAX(BB27-BD27,0)</f>
        <v>0</v>
      </c>
      <c r="BF27" s="331" t="str">
        <f>IF(ISBLANK($I27), "Undefined", IF(BE27&lt;0.5, "Complete",IF(SUMPRODUCT($N$41:BE$41,$N27:BE27)&lt;0.5, "To start", "Running")))</f>
        <v>Undefined</v>
      </c>
      <c r="BG27" s="200">
        <v>0</v>
      </c>
      <c r="BH27" s="43">
        <f t="shared" ref="BH27:BH34" si="263">MAX(BE27-BG27,0)</f>
        <v>0</v>
      </c>
      <c r="BI27" s="331" t="str">
        <f>IF(ISBLANK($I27), "Undefined", IF(BH27&lt;0.5, "Complete",IF(SUMPRODUCT($N$41:BH$41,$N27:BH27)&lt;0.5, "To start", "Running")))</f>
        <v>Undefined</v>
      </c>
      <c r="BJ27" s="200">
        <v>0</v>
      </c>
      <c r="BK27" s="43">
        <f t="shared" ref="BK27:BK34" si="264">MAX(BH27-BJ27,0)</f>
        <v>0</v>
      </c>
      <c r="BL27" s="331" t="str">
        <f>IF(ISBLANK($I27), "Undefined", IF(BK27&lt;0.5, "Complete",IF(SUMPRODUCT($N$41:BK$41,$N27:BK27)&lt;0.5, "To start", "Running")))</f>
        <v>Undefined</v>
      </c>
      <c r="BM27" s="200">
        <v>0</v>
      </c>
      <c r="BN27" s="43">
        <f t="shared" ref="BN27:BN34" si="265">MAX(BK27-BM27,0)</f>
        <v>0</v>
      </c>
      <c r="BO27" s="331" t="str">
        <f>IF(ISBLANK($I27), "Undefined", IF(BN27&lt;0.5, "Complete",IF(SUMPRODUCT($N$41:BN$41,$N27:BN27)&lt;0.5, "To start", "Running")))</f>
        <v>Undefined</v>
      </c>
      <c r="BP27" s="200">
        <v>0</v>
      </c>
      <c r="BQ27" s="43">
        <f t="shared" ref="BQ27:BQ34" si="266">MAX(BN27-BP27,0)</f>
        <v>0</v>
      </c>
      <c r="BR27" s="331" t="str">
        <f>IF(ISBLANK($I27), "Undefined", IF(BQ27&lt;0.5, "Complete",IF(SUMPRODUCT($N$41:BQ$41,$N27:BQ27)&lt;0.5, "To start", "Running")))</f>
        <v>Undefined</v>
      </c>
      <c r="BS27" s="200">
        <v>0</v>
      </c>
      <c r="BT27" s="43">
        <f t="shared" ref="BT27:BT34" si="267">MAX(BQ27-BS27,0)</f>
        <v>0</v>
      </c>
      <c r="BU27" s="331" t="str">
        <f>IF(ISBLANK($I27), "Undefined", IF(BT27&lt;0.5, "Complete",IF(SUMPRODUCT($N$41:BT$41,$N27:BT27)&lt;0.5, "To start", "Running")))</f>
        <v>Undefined</v>
      </c>
      <c r="BV27" s="200">
        <v>0</v>
      </c>
      <c r="BW27" s="43">
        <f t="shared" ref="BW27:BW34" si="268">MAX(BT27-BV27,0)</f>
        <v>0</v>
      </c>
      <c r="BX27" s="331" t="str">
        <f>IF(ISBLANK($I27), "Undefined", IF(BW27&lt;0.5, "Complete",IF(SUMPRODUCT($N$41:BW$41,$N27:BW27)&lt;0.5, "To start", "Running")))</f>
        <v>Undefined</v>
      </c>
      <c r="BY27" s="200">
        <v>0</v>
      </c>
      <c r="BZ27" s="43">
        <f t="shared" ref="BZ27:BZ34" si="269">MAX(BW27-BY27,0)</f>
        <v>0</v>
      </c>
      <c r="CA27" s="331" t="str">
        <f>IF(ISBLANK($I27), "Undefined", IF(BZ27&lt;0.5, "Complete",IF(SUMPRODUCT($N$41:BZ$41,$N27:BZ27)&lt;0.5, "To start", "Running")))</f>
        <v>Undefined</v>
      </c>
      <c r="CB27" s="200">
        <v>0</v>
      </c>
      <c r="CC27" s="43">
        <f t="shared" ref="CC27:CC34" si="270">MAX(BZ27-CB27,0)</f>
        <v>0</v>
      </c>
      <c r="CD27" s="331" t="str">
        <f>IF(ISBLANK($I27), "Undefined", IF(CC27&lt;0.5, "Complete",IF(SUMPRODUCT($N$41:CC$41,$N27:CC27)&lt;0.5, "To start", "Running")))</f>
        <v>Undefined</v>
      </c>
      <c r="CE27" s="200">
        <v>0</v>
      </c>
      <c r="CF27" s="43">
        <f t="shared" ref="CF27:CF34" si="271">MAX(CC27-CE27,0)</f>
        <v>0</v>
      </c>
      <c r="CG27" s="331" t="str">
        <f>IF(ISBLANK($I27), "Undefined", IF(CF27&lt;0.5, "Complete",IF(SUMPRODUCT($N$41:CF$41,$N27:CF27)&lt;0.5, "To start", "Running")))</f>
        <v>Undefined</v>
      </c>
      <c r="CH27" s="200">
        <v>0</v>
      </c>
      <c r="CI27" s="43">
        <f t="shared" ref="CI27:CI34" si="272">MAX(CF27-CH27,0)</f>
        <v>0</v>
      </c>
      <c r="CJ27" s="331" t="str">
        <f>IF(ISBLANK($I27), "Undefined", IF(CI27&lt;0.5, "Complete",IF(SUMPRODUCT($N$41:CI$41,$N27:CI27)&lt;0.5, "To start", "Running")))</f>
        <v>Undefined</v>
      </c>
      <c r="CK27" s="200">
        <v>0</v>
      </c>
      <c r="CL27" s="43">
        <f t="shared" ref="CL27:CL34" si="273">MAX(CI27-CK27,0)</f>
        <v>0</v>
      </c>
      <c r="CM27" s="331" t="str">
        <f>IF(ISBLANK($I27), "Undefined", IF(CL27&lt;0.5, "Complete",IF(SUMPRODUCT($N$41:CL$41,$N27:CL27)&lt;0.5, "To start", "Running")))</f>
        <v>Undefined</v>
      </c>
      <c r="CN27" s="200">
        <v>0</v>
      </c>
      <c r="CO27" s="43">
        <f t="shared" ref="CO27:CO34" si="274">MAX(CL27-CN27,0)</f>
        <v>0</v>
      </c>
      <c r="CP27" s="331" t="str">
        <f>IF(ISBLANK($I27), "Undefined", IF(CO27&lt;0.5, "Complete",IF(SUMPRODUCT($N$41:CO$41,$N27:CO27)&lt;0.5, "To start", "Running")))</f>
        <v>Undefined</v>
      </c>
      <c r="CQ27" s="200">
        <v>0</v>
      </c>
      <c r="CR27" s="43">
        <f t="shared" ref="CR27:CR34" si="275">MAX(CO27-CQ27,0)</f>
        <v>0</v>
      </c>
      <c r="CS27" s="331" t="str">
        <f>IF(ISBLANK($I27), "Undefined", IF(CR27&lt;0.5, "Complete",IF(SUMPRODUCT($N$41:CR$41,$N27:CR27)&lt;0.5, "To start", "Running")))</f>
        <v>Undefined</v>
      </c>
      <c r="CT27" s="200">
        <v>0</v>
      </c>
      <c r="CU27" s="43">
        <f t="shared" ref="CU27:CU34" si="276">MAX(CR27-CT27,0)</f>
        <v>0</v>
      </c>
      <c r="CV27" s="331" t="str">
        <f>IF(ISBLANK($I27), "Undefined", IF(CU27&lt;0.5, "Complete",IF(SUMPRODUCT($N$41:CU$41,$N27:CU27)&lt;0.5, "To start", "Running")))</f>
        <v>Undefined</v>
      </c>
      <c r="CW27" s="200">
        <v>0</v>
      </c>
      <c r="CX27" s="43">
        <f t="shared" ref="CX27:CX34" si="277">MAX(CU27-CW27,0)</f>
        <v>0</v>
      </c>
      <c r="CY27" s="331" t="str">
        <f>IF(ISBLANK($I27), "Undefined", IF(CX27&lt;0.5, "Complete",IF(SUMPRODUCT($N$41:CX$41,$N27:CX27)&lt;0.5, "To start", "Running")))</f>
        <v>Undefined</v>
      </c>
      <c r="CZ27" s="200">
        <v>0</v>
      </c>
      <c r="DA27" s="43">
        <f t="shared" ref="DA27:DA34" si="278">MAX(CX27-CZ27,0)</f>
        <v>0</v>
      </c>
      <c r="DB27" s="331" t="str">
        <f>IF(ISBLANK($I27), "Undefined", IF(DA27&lt;0.5, "Complete",IF(SUMPRODUCT($N$41:DA$41,$N27:DA27)&lt;0.5, "To start", "Running")))</f>
        <v>Undefined</v>
      </c>
      <c r="DC27" s="200">
        <v>0</v>
      </c>
      <c r="DD27" s="43">
        <f t="shared" ref="DD27:DD34" si="279">MAX(DA27-DC27,0)</f>
        <v>0</v>
      </c>
      <c r="DE27" s="331" t="str">
        <f>IF(ISBLANK($I27), "Undefined", IF(DD27&lt;0.5, "Complete",IF(SUMPRODUCT($N$41:DD$41,$N27:DD27)&lt;0.5, "To start", "Running")))</f>
        <v>Undefined</v>
      </c>
      <c r="DF27" s="200">
        <v>0</v>
      </c>
      <c r="DG27" s="43">
        <f t="shared" ref="DG27:DG34" si="280">MAX(DD27-DF27,0)</f>
        <v>0</v>
      </c>
      <c r="DH27" s="331" t="str">
        <f>IF(ISBLANK($I27), "Undefined", IF(DG27&lt;0.5, "Complete",IF(SUMPRODUCT($N$41:DG$41,$N27:DG27)&lt;0.5, "To start", "Running")))</f>
        <v>Undefined</v>
      </c>
      <c r="DI27" s="200">
        <v>0</v>
      </c>
      <c r="DJ27" s="43">
        <f t="shared" ref="DJ27:DJ34" si="281">MAX(DG27-DI27,0)</f>
        <v>0</v>
      </c>
      <c r="DK27" s="331" t="str">
        <f>IF(ISBLANK($I27), "Undefined", IF(DJ27&lt;0.5, "Complete",IF(SUMPRODUCT($N$41:DJ$41,$N27:DJ27)&lt;0.5, "To start", "Running")))</f>
        <v>Undefined</v>
      </c>
      <c r="DL27" s="200">
        <v>0</v>
      </c>
      <c r="DM27" s="43">
        <f t="shared" ref="DM27:DM34" si="282">MAX(DJ27-DL27,0)</f>
        <v>0</v>
      </c>
      <c r="DN27" s="331" t="str">
        <f>IF(ISBLANK($I27), "Undefined", IF(DM27&lt;0.5, "Complete",IF(SUMPRODUCT($N$41:DM$41,$N27:DM27)&lt;0.5, "To start", "Running")))</f>
        <v>Undefined</v>
      </c>
      <c r="DO27" s="200">
        <v>0</v>
      </c>
      <c r="DP27" s="43">
        <f t="shared" ref="DP27:DP34" si="283">MAX(DM27-DO27,0)</f>
        <v>0</v>
      </c>
      <c r="DQ27" s="331" t="str">
        <f>IF(ISBLANK($I27), "Undefined", IF(DP27&lt;0.5, "Complete",IF(SUMPRODUCT($N$41:DP$41,$N27:DP27)&lt;0.5, "To start", "Running")))</f>
        <v>Undefined</v>
      </c>
      <c r="DR27" s="200">
        <v>0</v>
      </c>
      <c r="DS27" s="43">
        <f t="shared" ref="DS27:DS34" si="284">MAX(DP27-DR27,0)</f>
        <v>0</v>
      </c>
      <c r="DT27" s="331" t="str">
        <f>IF(ISBLANK($I27), "Undefined", IF(DS27&lt;0.5, "Complete",IF(SUMPRODUCT($N$41:DS$41,$N27:DS27)&lt;0.5, "To start", "Running")))</f>
        <v>Undefined</v>
      </c>
      <c r="DU27" s="200">
        <v>0</v>
      </c>
      <c r="DV27" s="43">
        <f t="shared" ref="DV27:DV34" si="285">MAX(DS27-DU27,0)</f>
        <v>0</v>
      </c>
      <c r="DW27" s="331" t="str">
        <f>IF(ISBLANK($I27), "Undefined", IF(DV27&lt;0.5, "Complete",IF(SUMPRODUCT($N$41:DV$41,$N27:DV27)&lt;0.5, "To start", "Running")))</f>
        <v>Undefined</v>
      </c>
      <c r="DX27" s="200">
        <v>0</v>
      </c>
      <c r="DY27" s="43">
        <f t="shared" ref="DY27:DY34" si="286">MAX(DV27-DX27,0)</f>
        <v>0</v>
      </c>
      <c r="DZ27" s="331" t="str">
        <f>IF(ISBLANK($I27), "Undefined", IF(DY27&lt;0.5, "Complete",IF(SUMPRODUCT($N$41:DY$41,$N27:DY27)&lt;0.5, "To start", "Running")))</f>
        <v>Undefined</v>
      </c>
      <c r="EA27" s="200">
        <v>0</v>
      </c>
      <c r="EB27" s="43">
        <f t="shared" ref="EB27:EB34" si="287">MAX(DY27-EA27,0)</f>
        <v>0</v>
      </c>
      <c r="EC27" s="331" t="str">
        <f>IF(ISBLANK($I27), "Undefined", IF(EB27&lt;0.5, "Complete",IF(SUMPRODUCT($N$41:EB$41,$N27:EB27)&lt;0.5, "To start", "Running")))</f>
        <v>Undefined</v>
      </c>
      <c r="ED27" s="248"/>
      <c r="EE27" s="188">
        <f>SUMPRODUCT($L$41:DK$41,$L27:DK27)</f>
        <v>0</v>
      </c>
      <c r="EF27" s="196">
        <f t="shared" ref="EF27:EF34" si="288">EE27/8</f>
        <v>0</v>
      </c>
      <c r="EG27" s="188">
        <f ca="1">OFFSET($O27,0,(Capacity!$F$2-SprintStart)*3,1,1)</f>
        <v>0</v>
      </c>
      <c r="EH27" s="196">
        <f t="shared" ref="EH27:EH34" ca="1" si="289">EG27/8</f>
        <v>0</v>
      </c>
      <c r="EI27" s="188">
        <f t="shared" ref="EI27:EI34" ca="1" si="290">EE27+EG27</f>
        <v>0</v>
      </c>
      <c r="EJ27" s="196">
        <f t="shared" ref="EJ27:EJ34" ca="1" si="291">EI27/8</f>
        <v>0</v>
      </c>
      <c r="EK27" s="198" t="str">
        <f t="shared" ref="EK27:EK34" ca="1" si="292">IFERROR((EI27/M27)-1,"")</f>
        <v/>
      </c>
      <c r="EL27" s="189">
        <f t="shared" ref="EL27:EL34" ca="1" si="293">EI27-M27</f>
        <v>0</v>
      </c>
      <c r="EM27" s="196">
        <f t="shared" ref="EM27:EM34" ca="1" si="294">EL27/8</f>
        <v>0</v>
      </c>
    </row>
    <row r="28" spans="1:143" x14ac:dyDescent="0.2">
      <c r="A28" s="309"/>
      <c r="B28" s="309"/>
      <c r="C28" s="310"/>
      <c r="D28" s="106"/>
      <c r="E28" s="106"/>
      <c r="F28" s="107"/>
      <c r="G28" s="205"/>
      <c r="H28" s="311"/>
      <c r="I28" s="312"/>
      <c r="J28" s="186"/>
      <c r="K28" s="204" t="str">
        <f ca="1">IF(SprintStart&gt;Capacity!$F$2, "To start", INDEX(Burndown,ROW(K28)-ROW(K$6),MIN(Capacity!$F$2-SprintStart,29)*3+3))</f>
        <v>Undefined</v>
      </c>
      <c r="L28" s="318"/>
      <c r="M28" s="192">
        <v>0</v>
      </c>
      <c r="N28" s="200">
        <v>0</v>
      </c>
      <c r="O28" s="49">
        <f t="shared" si="248"/>
        <v>0</v>
      </c>
      <c r="P28" s="331" t="str">
        <f>IF(ISBLANK($I28), "Undefined", IF(O28&lt;0.5, "Complete",IF(SUMPRODUCT($N$41:O$41,$N28:O28)&lt;0.5, "To start", "Running")))</f>
        <v>Undefined</v>
      </c>
      <c r="Q28" s="200">
        <v>0</v>
      </c>
      <c r="R28" s="43">
        <f t="shared" si="249"/>
        <v>0</v>
      </c>
      <c r="S28" s="331" t="str">
        <f>IF(ISBLANK($I28), "Undefined", IF(R28&lt;0.5, "Complete",IF(SUMPRODUCT($N$41:R$41,$N28:R28)&lt;0.5, "To start", "Running")))</f>
        <v>Undefined</v>
      </c>
      <c r="T28" s="200">
        <v>0</v>
      </c>
      <c r="U28" s="43">
        <f t="shared" si="250"/>
        <v>0</v>
      </c>
      <c r="V28" s="331" t="str">
        <f>IF(ISBLANK($I28), "Undefined", IF(U28&lt;0.5, "Complete",IF(SUMPRODUCT($N$41:U$41,$N28:U28)&lt;0.5, "To start", "Running")))</f>
        <v>Undefined</v>
      </c>
      <c r="W28" s="200">
        <v>0</v>
      </c>
      <c r="X28" s="43">
        <f t="shared" si="251"/>
        <v>0</v>
      </c>
      <c r="Y28" s="331" t="str">
        <f>IF(ISBLANK($I28), "Undefined", IF(X28&lt;0.5, "Complete",IF(SUMPRODUCT($N$41:X$41,$N28:X28)&lt;0.5, "To start", "Running")))</f>
        <v>Undefined</v>
      </c>
      <c r="Z28" s="200">
        <v>0</v>
      </c>
      <c r="AA28" s="43">
        <f t="shared" si="252"/>
        <v>0</v>
      </c>
      <c r="AB28" s="331" t="str">
        <f>IF(ISBLANK($I28), "Undefined", IF(AA28&lt;0.5, "Complete",IF(SUMPRODUCT($N$41:AA$41,$N28:AA28)&lt;0.5, "To start", "Running")))</f>
        <v>Undefined</v>
      </c>
      <c r="AC28" s="200">
        <v>0</v>
      </c>
      <c r="AD28" s="43">
        <f t="shared" si="253"/>
        <v>0</v>
      </c>
      <c r="AE28" s="331" t="str">
        <f>IF(ISBLANK($I28), "Undefined", IF(AD28&lt;0.5, "Complete",IF(SUMPRODUCT($N$41:AD$41,$N28:AD28)&lt;0.5, "To start", "Running")))</f>
        <v>Undefined</v>
      </c>
      <c r="AF28" s="200">
        <v>0</v>
      </c>
      <c r="AG28" s="43">
        <f t="shared" si="254"/>
        <v>0</v>
      </c>
      <c r="AH28" s="331" t="str">
        <f>IF(ISBLANK($I28), "Undefined", IF(AG28&lt;0.5, "Complete",IF(SUMPRODUCT($N$41:AG$41,$N28:AG28)&lt;0.5, "To start", "Running")))</f>
        <v>Undefined</v>
      </c>
      <c r="AI28" s="200">
        <v>0</v>
      </c>
      <c r="AJ28" s="43">
        <f t="shared" si="255"/>
        <v>0</v>
      </c>
      <c r="AK28" s="331" t="str">
        <f>IF(ISBLANK($I28), "Undefined", IF(AJ28&lt;0.5, "Complete",IF(SUMPRODUCT($N$41:AJ$41,$N28:AJ28)&lt;0.5, "To start", "Running")))</f>
        <v>Undefined</v>
      </c>
      <c r="AL28" s="200">
        <v>0</v>
      </c>
      <c r="AM28" s="43">
        <f t="shared" si="256"/>
        <v>0</v>
      </c>
      <c r="AN28" s="331" t="str">
        <f>IF(ISBLANK($I28), "Undefined", IF(AM28&lt;0.5, "Complete",IF(SUMPRODUCT($N$41:AM$41,$N28:AM28)&lt;0.5, "To start", "Running")))</f>
        <v>Undefined</v>
      </c>
      <c r="AO28" s="200">
        <v>0</v>
      </c>
      <c r="AP28" s="43">
        <f t="shared" si="257"/>
        <v>0</v>
      </c>
      <c r="AQ28" s="331" t="str">
        <f>IF(ISBLANK($I28), "Undefined", IF(AP28&lt;0.5, "Complete",IF(SUMPRODUCT($N$41:AP$41,$N28:AP28)&lt;0.5, "To start", "Running")))</f>
        <v>Undefined</v>
      </c>
      <c r="AR28" s="200">
        <v>0</v>
      </c>
      <c r="AS28" s="43">
        <f t="shared" si="258"/>
        <v>0</v>
      </c>
      <c r="AT28" s="331" t="str">
        <f>IF(ISBLANK($I28), "Undefined", IF(AS28&lt;0.5, "Complete",IF(SUMPRODUCT($N$41:AS$41,$N28:AS28)&lt;0.5, "To start", "Running")))</f>
        <v>Undefined</v>
      </c>
      <c r="AU28" s="200">
        <v>0</v>
      </c>
      <c r="AV28" s="43">
        <f t="shared" si="259"/>
        <v>0</v>
      </c>
      <c r="AW28" s="331" t="str">
        <f>IF(ISBLANK($I28), "Undefined", IF(AV28&lt;0.5, "Complete",IF(SUMPRODUCT($N$41:AV$41,$N28:AV28)&lt;0.5, "To start", "Running")))</f>
        <v>Undefined</v>
      </c>
      <c r="AX28" s="200">
        <v>0</v>
      </c>
      <c r="AY28" s="43">
        <f t="shared" si="260"/>
        <v>0</v>
      </c>
      <c r="AZ28" s="331" t="str">
        <f>IF(ISBLANK($I28), "Undefined", IF(AY28&lt;0.5, "Complete",IF(SUMPRODUCT($N$41:AY$41,$N28:AY28)&lt;0.5, "To start", "Running")))</f>
        <v>Undefined</v>
      </c>
      <c r="BA28" s="200">
        <v>0</v>
      </c>
      <c r="BB28" s="43">
        <f t="shared" si="261"/>
        <v>0</v>
      </c>
      <c r="BC28" s="331" t="str">
        <f>IF(ISBLANK($I28), "Undefined", IF(BB28&lt;0.5, "Complete",IF(SUMPRODUCT($N$41:BB$41,$N28:BB28)&lt;0.5, "To start", "Running")))</f>
        <v>Undefined</v>
      </c>
      <c r="BD28" s="200">
        <v>0</v>
      </c>
      <c r="BE28" s="43">
        <f t="shared" si="262"/>
        <v>0</v>
      </c>
      <c r="BF28" s="331" t="str">
        <f>IF(ISBLANK($I28), "Undefined", IF(BE28&lt;0.5, "Complete",IF(SUMPRODUCT($N$41:BE$41,$N28:BE28)&lt;0.5, "To start", "Running")))</f>
        <v>Undefined</v>
      </c>
      <c r="BG28" s="200">
        <v>0</v>
      </c>
      <c r="BH28" s="43">
        <f t="shared" si="263"/>
        <v>0</v>
      </c>
      <c r="BI28" s="331" t="str">
        <f>IF(ISBLANK($I28), "Undefined", IF(BH28&lt;0.5, "Complete",IF(SUMPRODUCT($N$41:BH$41,$N28:BH28)&lt;0.5, "To start", "Running")))</f>
        <v>Undefined</v>
      </c>
      <c r="BJ28" s="200">
        <v>0</v>
      </c>
      <c r="BK28" s="43">
        <f t="shared" si="264"/>
        <v>0</v>
      </c>
      <c r="BL28" s="331" t="str">
        <f>IF(ISBLANK($I28), "Undefined", IF(BK28&lt;0.5, "Complete",IF(SUMPRODUCT($N$41:BK$41,$N28:BK28)&lt;0.5, "To start", "Running")))</f>
        <v>Undefined</v>
      </c>
      <c r="BM28" s="200">
        <v>0</v>
      </c>
      <c r="BN28" s="43">
        <f t="shared" si="265"/>
        <v>0</v>
      </c>
      <c r="BO28" s="331" t="str">
        <f>IF(ISBLANK($I28), "Undefined", IF(BN28&lt;0.5, "Complete",IF(SUMPRODUCT($N$41:BN$41,$N28:BN28)&lt;0.5, "To start", "Running")))</f>
        <v>Undefined</v>
      </c>
      <c r="BP28" s="200">
        <v>0</v>
      </c>
      <c r="BQ28" s="43">
        <f t="shared" si="266"/>
        <v>0</v>
      </c>
      <c r="BR28" s="331" t="str">
        <f>IF(ISBLANK($I28), "Undefined", IF(BQ28&lt;0.5, "Complete",IF(SUMPRODUCT($N$41:BQ$41,$N28:BQ28)&lt;0.5, "To start", "Running")))</f>
        <v>Undefined</v>
      </c>
      <c r="BS28" s="200">
        <v>0</v>
      </c>
      <c r="BT28" s="43">
        <f t="shared" si="267"/>
        <v>0</v>
      </c>
      <c r="BU28" s="331" t="str">
        <f>IF(ISBLANK($I28), "Undefined", IF(BT28&lt;0.5, "Complete",IF(SUMPRODUCT($N$41:BT$41,$N28:BT28)&lt;0.5, "To start", "Running")))</f>
        <v>Undefined</v>
      </c>
      <c r="BV28" s="200">
        <v>0</v>
      </c>
      <c r="BW28" s="43">
        <f t="shared" si="268"/>
        <v>0</v>
      </c>
      <c r="BX28" s="331" t="str">
        <f>IF(ISBLANK($I28), "Undefined", IF(BW28&lt;0.5, "Complete",IF(SUMPRODUCT($N$41:BW$41,$N28:BW28)&lt;0.5, "To start", "Running")))</f>
        <v>Undefined</v>
      </c>
      <c r="BY28" s="200">
        <v>0</v>
      </c>
      <c r="BZ28" s="43">
        <f t="shared" si="269"/>
        <v>0</v>
      </c>
      <c r="CA28" s="331" t="str">
        <f>IF(ISBLANK($I28), "Undefined", IF(BZ28&lt;0.5, "Complete",IF(SUMPRODUCT($N$41:BZ$41,$N28:BZ28)&lt;0.5, "To start", "Running")))</f>
        <v>Undefined</v>
      </c>
      <c r="CB28" s="200">
        <v>0</v>
      </c>
      <c r="CC28" s="43">
        <f t="shared" si="270"/>
        <v>0</v>
      </c>
      <c r="CD28" s="331" t="str">
        <f>IF(ISBLANK($I28), "Undefined", IF(CC28&lt;0.5, "Complete",IF(SUMPRODUCT($N$41:CC$41,$N28:CC28)&lt;0.5, "To start", "Running")))</f>
        <v>Undefined</v>
      </c>
      <c r="CE28" s="200">
        <v>0</v>
      </c>
      <c r="CF28" s="43">
        <f t="shared" si="271"/>
        <v>0</v>
      </c>
      <c r="CG28" s="331" t="str">
        <f>IF(ISBLANK($I28), "Undefined", IF(CF28&lt;0.5, "Complete",IF(SUMPRODUCT($N$41:CF$41,$N28:CF28)&lt;0.5, "To start", "Running")))</f>
        <v>Undefined</v>
      </c>
      <c r="CH28" s="200">
        <v>0</v>
      </c>
      <c r="CI28" s="43">
        <f t="shared" si="272"/>
        <v>0</v>
      </c>
      <c r="CJ28" s="331" t="str">
        <f>IF(ISBLANK($I28), "Undefined", IF(CI28&lt;0.5, "Complete",IF(SUMPRODUCT($N$41:CI$41,$N28:CI28)&lt;0.5, "To start", "Running")))</f>
        <v>Undefined</v>
      </c>
      <c r="CK28" s="200">
        <v>0</v>
      </c>
      <c r="CL28" s="43">
        <f t="shared" si="273"/>
        <v>0</v>
      </c>
      <c r="CM28" s="331" t="str">
        <f>IF(ISBLANK($I28), "Undefined", IF(CL28&lt;0.5, "Complete",IF(SUMPRODUCT($N$41:CL$41,$N28:CL28)&lt;0.5, "To start", "Running")))</f>
        <v>Undefined</v>
      </c>
      <c r="CN28" s="200">
        <v>0</v>
      </c>
      <c r="CO28" s="43">
        <f t="shared" si="274"/>
        <v>0</v>
      </c>
      <c r="CP28" s="331" t="str">
        <f>IF(ISBLANK($I28), "Undefined", IF(CO28&lt;0.5, "Complete",IF(SUMPRODUCT($N$41:CO$41,$N28:CO28)&lt;0.5, "To start", "Running")))</f>
        <v>Undefined</v>
      </c>
      <c r="CQ28" s="200">
        <v>0</v>
      </c>
      <c r="CR28" s="43">
        <f t="shared" si="275"/>
        <v>0</v>
      </c>
      <c r="CS28" s="331" t="str">
        <f>IF(ISBLANK($I28), "Undefined", IF(CR28&lt;0.5, "Complete",IF(SUMPRODUCT($N$41:CR$41,$N28:CR28)&lt;0.5, "To start", "Running")))</f>
        <v>Undefined</v>
      </c>
      <c r="CT28" s="200">
        <v>0</v>
      </c>
      <c r="CU28" s="43">
        <f t="shared" si="276"/>
        <v>0</v>
      </c>
      <c r="CV28" s="331" t="str">
        <f>IF(ISBLANK($I28), "Undefined", IF(CU28&lt;0.5, "Complete",IF(SUMPRODUCT($N$41:CU$41,$N28:CU28)&lt;0.5, "To start", "Running")))</f>
        <v>Undefined</v>
      </c>
      <c r="CW28" s="200">
        <v>0</v>
      </c>
      <c r="CX28" s="43">
        <f t="shared" si="277"/>
        <v>0</v>
      </c>
      <c r="CY28" s="331" t="str">
        <f>IF(ISBLANK($I28), "Undefined", IF(CX28&lt;0.5, "Complete",IF(SUMPRODUCT($N$41:CX$41,$N28:CX28)&lt;0.5, "To start", "Running")))</f>
        <v>Undefined</v>
      </c>
      <c r="CZ28" s="200">
        <v>0</v>
      </c>
      <c r="DA28" s="43">
        <f t="shared" si="278"/>
        <v>0</v>
      </c>
      <c r="DB28" s="331" t="str">
        <f>IF(ISBLANK($I28), "Undefined", IF(DA28&lt;0.5, "Complete",IF(SUMPRODUCT($N$41:DA$41,$N28:DA28)&lt;0.5, "To start", "Running")))</f>
        <v>Undefined</v>
      </c>
      <c r="DC28" s="200">
        <v>0</v>
      </c>
      <c r="DD28" s="43">
        <f t="shared" si="279"/>
        <v>0</v>
      </c>
      <c r="DE28" s="331" t="str">
        <f>IF(ISBLANK($I28), "Undefined", IF(DD28&lt;0.5, "Complete",IF(SUMPRODUCT($N$41:DD$41,$N28:DD28)&lt;0.5, "To start", "Running")))</f>
        <v>Undefined</v>
      </c>
      <c r="DF28" s="200">
        <v>0</v>
      </c>
      <c r="DG28" s="43">
        <f t="shared" si="280"/>
        <v>0</v>
      </c>
      <c r="DH28" s="331" t="str">
        <f>IF(ISBLANK($I28), "Undefined", IF(DG28&lt;0.5, "Complete",IF(SUMPRODUCT($N$41:DG$41,$N28:DG28)&lt;0.5, "To start", "Running")))</f>
        <v>Undefined</v>
      </c>
      <c r="DI28" s="200">
        <v>0</v>
      </c>
      <c r="DJ28" s="43">
        <f t="shared" si="281"/>
        <v>0</v>
      </c>
      <c r="DK28" s="331" t="str">
        <f>IF(ISBLANK($I28), "Undefined", IF(DJ28&lt;0.5, "Complete",IF(SUMPRODUCT($N$41:DJ$41,$N28:DJ28)&lt;0.5, "To start", "Running")))</f>
        <v>Undefined</v>
      </c>
      <c r="DL28" s="200">
        <v>0</v>
      </c>
      <c r="DM28" s="43">
        <f t="shared" si="282"/>
        <v>0</v>
      </c>
      <c r="DN28" s="331" t="str">
        <f>IF(ISBLANK($I28), "Undefined", IF(DM28&lt;0.5, "Complete",IF(SUMPRODUCT($N$41:DM$41,$N28:DM28)&lt;0.5, "To start", "Running")))</f>
        <v>Undefined</v>
      </c>
      <c r="DO28" s="200">
        <v>0</v>
      </c>
      <c r="DP28" s="43">
        <f t="shared" si="283"/>
        <v>0</v>
      </c>
      <c r="DQ28" s="331" t="str">
        <f>IF(ISBLANK($I28), "Undefined", IF(DP28&lt;0.5, "Complete",IF(SUMPRODUCT($N$41:DP$41,$N28:DP28)&lt;0.5, "To start", "Running")))</f>
        <v>Undefined</v>
      </c>
      <c r="DR28" s="200">
        <v>0</v>
      </c>
      <c r="DS28" s="43">
        <f t="shared" si="284"/>
        <v>0</v>
      </c>
      <c r="DT28" s="331" t="str">
        <f>IF(ISBLANK($I28), "Undefined", IF(DS28&lt;0.5, "Complete",IF(SUMPRODUCT($N$41:DS$41,$N28:DS28)&lt;0.5, "To start", "Running")))</f>
        <v>Undefined</v>
      </c>
      <c r="DU28" s="200">
        <v>0</v>
      </c>
      <c r="DV28" s="43">
        <f t="shared" si="285"/>
        <v>0</v>
      </c>
      <c r="DW28" s="331" t="str">
        <f>IF(ISBLANK($I28), "Undefined", IF(DV28&lt;0.5, "Complete",IF(SUMPRODUCT($N$41:DV$41,$N28:DV28)&lt;0.5, "To start", "Running")))</f>
        <v>Undefined</v>
      </c>
      <c r="DX28" s="200">
        <v>0</v>
      </c>
      <c r="DY28" s="43">
        <f t="shared" si="286"/>
        <v>0</v>
      </c>
      <c r="DZ28" s="331" t="str">
        <f>IF(ISBLANK($I28), "Undefined", IF(DY28&lt;0.5, "Complete",IF(SUMPRODUCT($N$41:DY$41,$N28:DY28)&lt;0.5, "To start", "Running")))</f>
        <v>Undefined</v>
      </c>
      <c r="EA28" s="200">
        <v>0</v>
      </c>
      <c r="EB28" s="43">
        <f t="shared" si="287"/>
        <v>0</v>
      </c>
      <c r="EC28" s="331" t="str">
        <f>IF(ISBLANK($I28), "Undefined", IF(EB28&lt;0.5, "Complete",IF(SUMPRODUCT($N$41:EB$41,$N28:EB28)&lt;0.5, "To start", "Running")))</f>
        <v>Undefined</v>
      </c>
      <c r="ED28" s="248"/>
      <c r="EE28" s="188">
        <f>SUMPRODUCT($L$41:DK$41,$L28:DK28)</f>
        <v>0</v>
      </c>
      <c r="EF28" s="196">
        <f t="shared" si="288"/>
        <v>0</v>
      </c>
      <c r="EG28" s="188">
        <f ca="1">OFFSET($O28,0,(Capacity!$F$2-SprintStart)*3,1,1)</f>
        <v>0</v>
      </c>
      <c r="EH28" s="196">
        <f t="shared" ca="1" si="289"/>
        <v>0</v>
      </c>
      <c r="EI28" s="188">
        <f t="shared" ca="1" si="290"/>
        <v>0</v>
      </c>
      <c r="EJ28" s="196">
        <f t="shared" ca="1" si="291"/>
        <v>0</v>
      </c>
      <c r="EK28" s="198" t="str">
        <f t="shared" ca="1" si="292"/>
        <v/>
      </c>
      <c r="EL28" s="189">
        <f t="shared" ca="1" si="293"/>
        <v>0</v>
      </c>
      <c r="EM28" s="196">
        <f t="shared" ca="1" si="294"/>
        <v>0</v>
      </c>
    </row>
    <row r="29" spans="1:143" x14ac:dyDescent="0.2">
      <c r="A29" s="309"/>
      <c r="B29" s="309"/>
      <c r="C29" s="310"/>
      <c r="D29" s="106"/>
      <c r="E29" s="106"/>
      <c r="F29" s="107"/>
      <c r="G29" s="205"/>
      <c r="H29" s="311"/>
      <c r="I29" s="312"/>
      <c r="J29" s="186"/>
      <c r="K29" s="204" t="str">
        <f ca="1">IF(SprintStart&gt;Capacity!$F$2, "To start", INDEX(Burndown,ROW(K29)-ROW(K$6),MIN(Capacity!$F$2-SprintStart,29)*3+3))</f>
        <v>Undefined</v>
      </c>
      <c r="L29" s="318"/>
      <c r="M29" s="192">
        <v>0</v>
      </c>
      <c r="N29" s="200">
        <v>0</v>
      </c>
      <c r="O29" s="49">
        <f t="shared" si="248"/>
        <v>0</v>
      </c>
      <c r="P29" s="331" t="str">
        <f>IF(ISBLANK($I29), "Undefined", IF(O29&lt;0.5, "Complete",IF(SUMPRODUCT($N$41:O$41,$N29:O29)&lt;0.5, "To start", "Running")))</f>
        <v>Undefined</v>
      </c>
      <c r="Q29" s="200">
        <v>0</v>
      </c>
      <c r="R29" s="43">
        <f t="shared" si="249"/>
        <v>0</v>
      </c>
      <c r="S29" s="331" t="str">
        <f>IF(ISBLANK($I29), "Undefined", IF(R29&lt;0.5, "Complete",IF(SUMPRODUCT($N$41:R$41,$N29:R29)&lt;0.5, "To start", "Running")))</f>
        <v>Undefined</v>
      </c>
      <c r="T29" s="200">
        <v>0</v>
      </c>
      <c r="U29" s="43">
        <f t="shared" si="250"/>
        <v>0</v>
      </c>
      <c r="V29" s="331" t="str">
        <f>IF(ISBLANK($I29), "Undefined", IF(U29&lt;0.5, "Complete",IF(SUMPRODUCT($N$41:U$41,$N29:U29)&lt;0.5, "To start", "Running")))</f>
        <v>Undefined</v>
      </c>
      <c r="W29" s="200">
        <v>0</v>
      </c>
      <c r="X29" s="43">
        <f t="shared" si="251"/>
        <v>0</v>
      </c>
      <c r="Y29" s="331" t="str">
        <f>IF(ISBLANK($I29), "Undefined", IF(X29&lt;0.5, "Complete",IF(SUMPRODUCT($N$41:X$41,$N29:X29)&lt;0.5, "To start", "Running")))</f>
        <v>Undefined</v>
      </c>
      <c r="Z29" s="200">
        <v>0</v>
      </c>
      <c r="AA29" s="43">
        <f t="shared" si="252"/>
        <v>0</v>
      </c>
      <c r="AB29" s="331" t="str">
        <f>IF(ISBLANK($I29), "Undefined", IF(AA29&lt;0.5, "Complete",IF(SUMPRODUCT($N$41:AA$41,$N29:AA29)&lt;0.5, "To start", "Running")))</f>
        <v>Undefined</v>
      </c>
      <c r="AC29" s="200">
        <v>0</v>
      </c>
      <c r="AD29" s="43">
        <f t="shared" si="253"/>
        <v>0</v>
      </c>
      <c r="AE29" s="331" t="str">
        <f>IF(ISBLANK($I29), "Undefined", IF(AD29&lt;0.5, "Complete",IF(SUMPRODUCT($N$41:AD$41,$N29:AD29)&lt;0.5, "To start", "Running")))</f>
        <v>Undefined</v>
      </c>
      <c r="AF29" s="200">
        <v>0</v>
      </c>
      <c r="AG29" s="43">
        <f t="shared" si="254"/>
        <v>0</v>
      </c>
      <c r="AH29" s="331" t="str">
        <f>IF(ISBLANK($I29), "Undefined", IF(AG29&lt;0.5, "Complete",IF(SUMPRODUCT($N$41:AG$41,$N29:AG29)&lt;0.5, "To start", "Running")))</f>
        <v>Undefined</v>
      </c>
      <c r="AI29" s="200">
        <v>0</v>
      </c>
      <c r="AJ29" s="43">
        <f t="shared" si="255"/>
        <v>0</v>
      </c>
      <c r="AK29" s="331" t="str">
        <f>IF(ISBLANK($I29), "Undefined", IF(AJ29&lt;0.5, "Complete",IF(SUMPRODUCT($N$41:AJ$41,$N29:AJ29)&lt;0.5, "To start", "Running")))</f>
        <v>Undefined</v>
      </c>
      <c r="AL29" s="200">
        <v>0</v>
      </c>
      <c r="AM29" s="43">
        <f t="shared" si="256"/>
        <v>0</v>
      </c>
      <c r="AN29" s="331" t="str">
        <f>IF(ISBLANK($I29), "Undefined", IF(AM29&lt;0.5, "Complete",IF(SUMPRODUCT($N$41:AM$41,$N29:AM29)&lt;0.5, "To start", "Running")))</f>
        <v>Undefined</v>
      </c>
      <c r="AO29" s="200">
        <v>0</v>
      </c>
      <c r="AP29" s="43">
        <f t="shared" si="257"/>
        <v>0</v>
      </c>
      <c r="AQ29" s="331" t="str">
        <f>IF(ISBLANK($I29), "Undefined", IF(AP29&lt;0.5, "Complete",IF(SUMPRODUCT($N$41:AP$41,$N29:AP29)&lt;0.5, "To start", "Running")))</f>
        <v>Undefined</v>
      </c>
      <c r="AR29" s="200">
        <v>0</v>
      </c>
      <c r="AS29" s="43">
        <f t="shared" si="258"/>
        <v>0</v>
      </c>
      <c r="AT29" s="331" t="str">
        <f>IF(ISBLANK($I29), "Undefined", IF(AS29&lt;0.5, "Complete",IF(SUMPRODUCT($N$41:AS$41,$N29:AS29)&lt;0.5, "To start", "Running")))</f>
        <v>Undefined</v>
      </c>
      <c r="AU29" s="200">
        <v>0</v>
      </c>
      <c r="AV29" s="43">
        <f t="shared" si="259"/>
        <v>0</v>
      </c>
      <c r="AW29" s="331" t="str">
        <f>IF(ISBLANK($I29), "Undefined", IF(AV29&lt;0.5, "Complete",IF(SUMPRODUCT($N$41:AV$41,$N29:AV29)&lt;0.5, "To start", "Running")))</f>
        <v>Undefined</v>
      </c>
      <c r="AX29" s="200">
        <v>0</v>
      </c>
      <c r="AY29" s="43">
        <f t="shared" si="260"/>
        <v>0</v>
      </c>
      <c r="AZ29" s="331" t="str">
        <f>IF(ISBLANK($I29), "Undefined", IF(AY29&lt;0.5, "Complete",IF(SUMPRODUCT($N$41:AY$41,$N29:AY29)&lt;0.5, "To start", "Running")))</f>
        <v>Undefined</v>
      </c>
      <c r="BA29" s="200">
        <v>0</v>
      </c>
      <c r="BB29" s="43">
        <f t="shared" si="261"/>
        <v>0</v>
      </c>
      <c r="BC29" s="331" t="str">
        <f>IF(ISBLANK($I29), "Undefined", IF(BB29&lt;0.5, "Complete",IF(SUMPRODUCT($N$41:BB$41,$N29:BB29)&lt;0.5, "To start", "Running")))</f>
        <v>Undefined</v>
      </c>
      <c r="BD29" s="200">
        <v>0</v>
      </c>
      <c r="BE29" s="43">
        <f t="shared" si="262"/>
        <v>0</v>
      </c>
      <c r="BF29" s="331" t="str">
        <f>IF(ISBLANK($I29), "Undefined", IF(BE29&lt;0.5, "Complete",IF(SUMPRODUCT($N$41:BE$41,$N29:BE29)&lt;0.5, "To start", "Running")))</f>
        <v>Undefined</v>
      </c>
      <c r="BG29" s="200">
        <v>0</v>
      </c>
      <c r="BH29" s="43">
        <f t="shared" si="263"/>
        <v>0</v>
      </c>
      <c r="BI29" s="331" t="str">
        <f>IF(ISBLANK($I29), "Undefined", IF(BH29&lt;0.5, "Complete",IF(SUMPRODUCT($N$41:BH$41,$N29:BH29)&lt;0.5, "To start", "Running")))</f>
        <v>Undefined</v>
      </c>
      <c r="BJ29" s="200">
        <v>0</v>
      </c>
      <c r="BK29" s="43">
        <f t="shared" si="264"/>
        <v>0</v>
      </c>
      <c r="BL29" s="331" t="str">
        <f>IF(ISBLANK($I29), "Undefined", IF(BK29&lt;0.5, "Complete",IF(SUMPRODUCT($N$41:BK$41,$N29:BK29)&lt;0.5, "To start", "Running")))</f>
        <v>Undefined</v>
      </c>
      <c r="BM29" s="200">
        <v>0</v>
      </c>
      <c r="BN29" s="43">
        <f t="shared" si="265"/>
        <v>0</v>
      </c>
      <c r="BO29" s="331" t="str">
        <f>IF(ISBLANK($I29), "Undefined", IF(BN29&lt;0.5, "Complete",IF(SUMPRODUCT($N$41:BN$41,$N29:BN29)&lt;0.5, "To start", "Running")))</f>
        <v>Undefined</v>
      </c>
      <c r="BP29" s="200">
        <v>0</v>
      </c>
      <c r="BQ29" s="43">
        <f t="shared" si="266"/>
        <v>0</v>
      </c>
      <c r="BR29" s="331" t="str">
        <f>IF(ISBLANK($I29), "Undefined", IF(BQ29&lt;0.5, "Complete",IF(SUMPRODUCT($N$41:BQ$41,$N29:BQ29)&lt;0.5, "To start", "Running")))</f>
        <v>Undefined</v>
      </c>
      <c r="BS29" s="200">
        <v>0</v>
      </c>
      <c r="BT29" s="43">
        <f t="shared" si="267"/>
        <v>0</v>
      </c>
      <c r="BU29" s="331" t="str">
        <f>IF(ISBLANK($I29), "Undefined", IF(BT29&lt;0.5, "Complete",IF(SUMPRODUCT($N$41:BT$41,$N29:BT29)&lt;0.5, "To start", "Running")))</f>
        <v>Undefined</v>
      </c>
      <c r="BV29" s="200">
        <v>0</v>
      </c>
      <c r="BW29" s="43">
        <f t="shared" si="268"/>
        <v>0</v>
      </c>
      <c r="BX29" s="331" t="str">
        <f>IF(ISBLANK($I29), "Undefined", IF(BW29&lt;0.5, "Complete",IF(SUMPRODUCT($N$41:BW$41,$N29:BW29)&lt;0.5, "To start", "Running")))</f>
        <v>Undefined</v>
      </c>
      <c r="BY29" s="200">
        <v>0</v>
      </c>
      <c r="BZ29" s="43">
        <f t="shared" si="269"/>
        <v>0</v>
      </c>
      <c r="CA29" s="331" t="str">
        <f>IF(ISBLANK($I29), "Undefined", IF(BZ29&lt;0.5, "Complete",IF(SUMPRODUCT($N$41:BZ$41,$N29:BZ29)&lt;0.5, "To start", "Running")))</f>
        <v>Undefined</v>
      </c>
      <c r="CB29" s="200">
        <v>0</v>
      </c>
      <c r="CC29" s="43">
        <f t="shared" si="270"/>
        <v>0</v>
      </c>
      <c r="CD29" s="331" t="str">
        <f>IF(ISBLANK($I29), "Undefined", IF(CC29&lt;0.5, "Complete",IF(SUMPRODUCT($N$41:CC$41,$N29:CC29)&lt;0.5, "To start", "Running")))</f>
        <v>Undefined</v>
      </c>
      <c r="CE29" s="200">
        <v>0</v>
      </c>
      <c r="CF29" s="43">
        <f t="shared" si="271"/>
        <v>0</v>
      </c>
      <c r="CG29" s="331" t="str">
        <f>IF(ISBLANK($I29), "Undefined", IF(CF29&lt;0.5, "Complete",IF(SUMPRODUCT($N$41:CF$41,$N29:CF29)&lt;0.5, "To start", "Running")))</f>
        <v>Undefined</v>
      </c>
      <c r="CH29" s="200">
        <v>0</v>
      </c>
      <c r="CI29" s="43">
        <f t="shared" si="272"/>
        <v>0</v>
      </c>
      <c r="CJ29" s="331" t="str">
        <f>IF(ISBLANK($I29), "Undefined", IF(CI29&lt;0.5, "Complete",IF(SUMPRODUCT($N$41:CI$41,$N29:CI29)&lt;0.5, "To start", "Running")))</f>
        <v>Undefined</v>
      </c>
      <c r="CK29" s="200">
        <v>0</v>
      </c>
      <c r="CL29" s="43">
        <f t="shared" si="273"/>
        <v>0</v>
      </c>
      <c r="CM29" s="331" t="str">
        <f>IF(ISBLANK($I29), "Undefined", IF(CL29&lt;0.5, "Complete",IF(SUMPRODUCT($N$41:CL$41,$N29:CL29)&lt;0.5, "To start", "Running")))</f>
        <v>Undefined</v>
      </c>
      <c r="CN29" s="200">
        <v>0</v>
      </c>
      <c r="CO29" s="43">
        <f t="shared" si="274"/>
        <v>0</v>
      </c>
      <c r="CP29" s="331" t="str">
        <f>IF(ISBLANK($I29), "Undefined", IF(CO29&lt;0.5, "Complete",IF(SUMPRODUCT($N$41:CO$41,$N29:CO29)&lt;0.5, "To start", "Running")))</f>
        <v>Undefined</v>
      </c>
      <c r="CQ29" s="200">
        <v>0</v>
      </c>
      <c r="CR29" s="43">
        <f t="shared" si="275"/>
        <v>0</v>
      </c>
      <c r="CS29" s="331" t="str">
        <f>IF(ISBLANK($I29), "Undefined", IF(CR29&lt;0.5, "Complete",IF(SUMPRODUCT($N$41:CR$41,$N29:CR29)&lt;0.5, "To start", "Running")))</f>
        <v>Undefined</v>
      </c>
      <c r="CT29" s="200">
        <v>0</v>
      </c>
      <c r="CU29" s="43">
        <f t="shared" si="276"/>
        <v>0</v>
      </c>
      <c r="CV29" s="331" t="str">
        <f>IF(ISBLANK($I29), "Undefined", IF(CU29&lt;0.5, "Complete",IF(SUMPRODUCT($N$41:CU$41,$N29:CU29)&lt;0.5, "To start", "Running")))</f>
        <v>Undefined</v>
      </c>
      <c r="CW29" s="200">
        <v>0</v>
      </c>
      <c r="CX29" s="43">
        <f t="shared" si="277"/>
        <v>0</v>
      </c>
      <c r="CY29" s="331" t="str">
        <f>IF(ISBLANK($I29), "Undefined", IF(CX29&lt;0.5, "Complete",IF(SUMPRODUCT($N$41:CX$41,$N29:CX29)&lt;0.5, "To start", "Running")))</f>
        <v>Undefined</v>
      </c>
      <c r="CZ29" s="200">
        <v>0</v>
      </c>
      <c r="DA29" s="43">
        <f t="shared" si="278"/>
        <v>0</v>
      </c>
      <c r="DB29" s="331" t="str">
        <f>IF(ISBLANK($I29), "Undefined", IF(DA29&lt;0.5, "Complete",IF(SUMPRODUCT($N$41:DA$41,$N29:DA29)&lt;0.5, "To start", "Running")))</f>
        <v>Undefined</v>
      </c>
      <c r="DC29" s="200">
        <v>0</v>
      </c>
      <c r="DD29" s="43">
        <f t="shared" si="279"/>
        <v>0</v>
      </c>
      <c r="DE29" s="331" t="str">
        <f>IF(ISBLANK($I29), "Undefined", IF(DD29&lt;0.5, "Complete",IF(SUMPRODUCT($N$41:DD$41,$N29:DD29)&lt;0.5, "To start", "Running")))</f>
        <v>Undefined</v>
      </c>
      <c r="DF29" s="200">
        <v>0</v>
      </c>
      <c r="DG29" s="43">
        <f t="shared" si="280"/>
        <v>0</v>
      </c>
      <c r="DH29" s="331" t="str">
        <f>IF(ISBLANK($I29), "Undefined", IF(DG29&lt;0.5, "Complete",IF(SUMPRODUCT($N$41:DG$41,$N29:DG29)&lt;0.5, "To start", "Running")))</f>
        <v>Undefined</v>
      </c>
      <c r="DI29" s="200">
        <v>0</v>
      </c>
      <c r="DJ29" s="43">
        <f t="shared" si="281"/>
        <v>0</v>
      </c>
      <c r="DK29" s="331" t="str">
        <f>IF(ISBLANK($I29), "Undefined", IF(DJ29&lt;0.5, "Complete",IF(SUMPRODUCT($N$41:DJ$41,$N29:DJ29)&lt;0.5, "To start", "Running")))</f>
        <v>Undefined</v>
      </c>
      <c r="DL29" s="200">
        <v>0</v>
      </c>
      <c r="DM29" s="43">
        <f t="shared" si="282"/>
        <v>0</v>
      </c>
      <c r="DN29" s="331" t="str">
        <f>IF(ISBLANK($I29), "Undefined", IF(DM29&lt;0.5, "Complete",IF(SUMPRODUCT($N$41:DM$41,$N29:DM29)&lt;0.5, "To start", "Running")))</f>
        <v>Undefined</v>
      </c>
      <c r="DO29" s="200">
        <v>0</v>
      </c>
      <c r="DP29" s="43">
        <f t="shared" si="283"/>
        <v>0</v>
      </c>
      <c r="DQ29" s="331" t="str">
        <f>IF(ISBLANK($I29), "Undefined", IF(DP29&lt;0.5, "Complete",IF(SUMPRODUCT($N$41:DP$41,$N29:DP29)&lt;0.5, "To start", "Running")))</f>
        <v>Undefined</v>
      </c>
      <c r="DR29" s="200">
        <v>0</v>
      </c>
      <c r="DS29" s="43">
        <f t="shared" si="284"/>
        <v>0</v>
      </c>
      <c r="DT29" s="331" t="str">
        <f>IF(ISBLANK($I29), "Undefined", IF(DS29&lt;0.5, "Complete",IF(SUMPRODUCT($N$41:DS$41,$N29:DS29)&lt;0.5, "To start", "Running")))</f>
        <v>Undefined</v>
      </c>
      <c r="DU29" s="200">
        <v>0</v>
      </c>
      <c r="DV29" s="43">
        <f t="shared" si="285"/>
        <v>0</v>
      </c>
      <c r="DW29" s="331" t="str">
        <f>IF(ISBLANK($I29), "Undefined", IF(DV29&lt;0.5, "Complete",IF(SUMPRODUCT($N$41:DV$41,$N29:DV29)&lt;0.5, "To start", "Running")))</f>
        <v>Undefined</v>
      </c>
      <c r="DX29" s="200">
        <v>0</v>
      </c>
      <c r="DY29" s="43">
        <f t="shared" si="286"/>
        <v>0</v>
      </c>
      <c r="DZ29" s="331" t="str">
        <f>IF(ISBLANK($I29), "Undefined", IF(DY29&lt;0.5, "Complete",IF(SUMPRODUCT($N$41:DY$41,$N29:DY29)&lt;0.5, "To start", "Running")))</f>
        <v>Undefined</v>
      </c>
      <c r="EA29" s="200">
        <v>0</v>
      </c>
      <c r="EB29" s="43">
        <f t="shared" si="287"/>
        <v>0</v>
      </c>
      <c r="EC29" s="331" t="str">
        <f>IF(ISBLANK($I29), "Undefined", IF(EB29&lt;0.5, "Complete",IF(SUMPRODUCT($N$41:EB$41,$N29:EB29)&lt;0.5, "To start", "Running")))</f>
        <v>Undefined</v>
      </c>
      <c r="ED29" s="248"/>
      <c r="EE29" s="188">
        <f>SUMPRODUCT($L$41:DK$41,$L29:DK29)</f>
        <v>0</v>
      </c>
      <c r="EF29" s="196">
        <f t="shared" si="288"/>
        <v>0</v>
      </c>
      <c r="EG29" s="188">
        <f ca="1">OFFSET($O29,0,(Capacity!$F$2-SprintStart)*3,1,1)</f>
        <v>0</v>
      </c>
      <c r="EH29" s="196">
        <f t="shared" ca="1" si="289"/>
        <v>0</v>
      </c>
      <c r="EI29" s="188">
        <f t="shared" ca="1" si="290"/>
        <v>0</v>
      </c>
      <c r="EJ29" s="196">
        <f t="shared" ca="1" si="291"/>
        <v>0</v>
      </c>
      <c r="EK29" s="198" t="str">
        <f t="shared" ca="1" si="292"/>
        <v/>
      </c>
      <c r="EL29" s="189">
        <f t="shared" ca="1" si="293"/>
        <v>0</v>
      </c>
      <c r="EM29" s="196">
        <f t="shared" ca="1" si="294"/>
        <v>0</v>
      </c>
    </row>
    <row r="30" spans="1:143" x14ac:dyDescent="0.2">
      <c r="A30" s="309"/>
      <c r="B30" s="309"/>
      <c r="C30" s="310"/>
      <c r="D30" s="106"/>
      <c r="E30" s="106"/>
      <c r="F30" s="107"/>
      <c r="G30" s="205"/>
      <c r="H30" s="311"/>
      <c r="I30" s="312"/>
      <c r="J30" s="186"/>
      <c r="K30" s="204" t="str">
        <f ca="1">IF(SprintStart&gt;Capacity!$F$2, "To start", INDEX(Burndown,ROW(K30)-ROW(K$6),MIN(Capacity!$F$2-SprintStart,29)*3+3))</f>
        <v>Undefined</v>
      </c>
      <c r="L30" s="318"/>
      <c r="M30" s="192">
        <v>0</v>
      </c>
      <c r="N30" s="200">
        <v>0</v>
      </c>
      <c r="O30" s="49">
        <f t="shared" si="248"/>
        <v>0</v>
      </c>
      <c r="P30" s="331" t="str">
        <f>IF(ISBLANK($I30), "Undefined", IF(O30&lt;0.5, "Complete",IF(SUMPRODUCT($N$41:O$41,$N30:O30)&lt;0.5, "To start", "Running")))</f>
        <v>Undefined</v>
      </c>
      <c r="Q30" s="200">
        <v>0</v>
      </c>
      <c r="R30" s="43">
        <f t="shared" si="249"/>
        <v>0</v>
      </c>
      <c r="S30" s="331" t="str">
        <f>IF(ISBLANK($I30), "Undefined", IF(R30&lt;0.5, "Complete",IF(SUMPRODUCT($N$41:R$41,$N30:R30)&lt;0.5, "To start", "Running")))</f>
        <v>Undefined</v>
      </c>
      <c r="T30" s="200">
        <v>0</v>
      </c>
      <c r="U30" s="43">
        <f t="shared" si="250"/>
        <v>0</v>
      </c>
      <c r="V30" s="331" t="str">
        <f>IF(ISBLANK($I30), "Undefined", IF(U30&lt;0.5, "Complete",IF(SUMPRODUCT($N$41:U$41,$N30:U30)&lt;0.5, "To start", "Running")))</f>
        <v>Undefined</v>
      </c>
      <c r="W30" s="200">
        <v>0</v>
      </c>
      <c r="X30" s="43">
        <f t="shared" si="251"/>
        <v>0</v>
      </c>
      <c r="Y30" s="331" t="str">
        <f>IF(ISBLANK($I30), "Undefined", IF(X30&lt;0.5, "Complete",IF(SUMPRODUCT($N$41:X$41,$N30:X30)&lt;0.5, "To start", "Running")))</f>
        <v>Undefined</v>
      </c>
      <c r="Z30" s="200">
        <v>0</v>
      </c>
      <c r="AA30" s="43">
        <f t="shared" si="252"/>
        <v>0</v>
      </c>
      <c r="AB30" s="331" t="str">
        <f>IF(ISBLANK($I30), "Undefined", IF(AA30&lt;0.5, "Complete",IF(SUMPRODUCT($N$41:AA$41,$N30:AA30)&lt;0.5, "To start", "Running")))</f>
        <v>Undefined</v>
      </c>
      <c r="AC30" s="200">
        <v>0</v>
      </c>
      <c r="AD30" s="43">
        <f t="shared" si="253"/>
        <v>0</v>
      </c>
      <c r="AE30" s="331" t="str">
        <f>IF(ISBLANK($I30), "Undefined", IF(AD30&lt;0.5, "Complete",IF(SUMPRODUCT($N$41:AD$41,$N30:AD30)&lt;0.5, "To start", "Running")))</f>
        <v>Undefined</v>
      </c>
      <c r="AF30" s="200">
        <v>0</v>
      </c>
      <c r="AG30" s="43">
        <f t="shared" si="254"/>
        <v>0</v>
      </c>
      <c r="AH30" s="331" t="str">
        <f>IF(ISBLANK($I30), "Undefined", IF(AG30&lt;0.5, "Complete",IF(SUMPRODUCT($N$41:AG$41,$N30:AG30)&lt;0.5, "To start", "Running")))</f>
        <v>Undefined</v>
      </c>
      <c r="AI30" s="200">
        <v>0</v>
      </c>
      <c r="AJ30" s="43">
        <f t="shared" si="255"/>
        <v>0</v>
      </c>
      <c r="AK30" s="331" t="str">
        <f>IF(ISBLANK($I30), "Undefined", IF(AJ30&lt;0.5, "Complete",IF(SUMPRODUCT($N$41:AJ$41,$N30:AJ30)&lt;0.5, "To start", "Running")))</f>
        <v>Undefined</v>
      </c>
      <c r="AL30" s="200">
        <v>0</v>
      </c>
      <c r="AM30" s="43">
        <f t="shared" si="256"/>
        <v>0</v>
      </c>
      <c r="AN30" s="331" t="str">
        <f>IF(ISBLANK($I30), "Undefined", IF(AM30&lt;0.5, "Complete",IF(SUMPRODUCT($N$41:AM$41,$N30:AM30)&lt;0.5, "To start", "Running")))</f>
        <v>Undefined</v>
      </c>
      <c r="AO30" s="200">
        <v>0</v>
      </c>
      <c r="AP30" s="43">
        <f t="shared" si="257"/>
        <v>0</v>
      </c>
      <c r="AQ30" s="331" t="str">
        <f>IF(ISBLANK($I30), "Undefined", IF(AP30&lt;0.5, "Complete",IF(SUMPRODUCT($N$41:AP$41,$N30:AP30)&lt;0.5, "To start", "Running")))</f>
        <v>Undefined</v>
      </c>
      <c r="AR30" s="200">
        <v>0</v>
      </c>
      <c r="AS30" s="43">
        <f t="shared" si="258"/>
        <v>0</v>
      </c>
      <c r="AT30" s="331" t="str">
        <f>IF(ISBLANK($I30), "Undefined", IF(AS30&lt;0.5, "Complete",IF(SUMPRODUCT($N$41:AS$41,$N30:AS30)&lt;0.5, "To start", "Running")))</f>
        <v>Undefined</v>
      </c>
      <c r="AU30" s="200">
        <v>0</v>
      </c>
      <c r="AV30" s="43">
        <f t="shared" si="259"/>
        <v>0</v>
      </c>
      <c r="AW30" s="331" t="str">
        <f>IF(ISBLANK($I30), "Undefined", IF(AV30&lt;0.5, "Complete",IF(SUMPRODUCT($N$41:AV$41,$N30:AV30)&lt;0.5, "To start", "Running")))</f>
        <v>Undefined</v>
      </c>
      <c r="AX30" s="200">
        <v>0</v>
      </c>
      <c r="AY30" s="43">
        <f t="shared" si="260"/>
        <v>0</v>
      </c>
      <c r="AZ30" s="331" t="str">
        <f>IF(ISBLANK($I30), "Undefined", IF(AY30&lt;0.5, "Complete",IF(SUMPRODUCT($N$41:AY$41,$N30:AY30)&lt;0.5, "To start", "Running")))</f>
        <v>Undefined</v>
      </c>
      <c r="BA30" s="200">
        <v>0</v>
      </c>
      <c r="BB30" s="43">
        <f t="shared" si="261"/>
        <v>0</v>
      </c>
      <c r="BC30" s="331" t="str">
        <f>IF(ISBLANK($I30), "Undefined", IF(BB30&lt;0.5, "Complete",IF(SUMPRODUCT($N$41:BB$41,$N30:BB30)&lt;0.5, "To start", "Running")))</f>
        <v>Undefined</v>
      </c>
      <c r="BD30" s="200">
        <v>0</v>
      </c>
      <c r="BE30" s="43">
        <f t="shared" si="262"/>
        <v>0</v>
      </c>
      <c r="BF30" s="331" t="str">
        <f>IF(ISBLANK($I30), "Undefined", IF(BE30&lt;0.5, "Complete",IF(SUMPRODUCT($N$41:BE$41,$N30:BE30)&lt;0.5, "To start", "Running")))</f>
        <v>Undefined</v>
      </c>
      <c r="BG30" s="200">
        <v>0</v>
      </c>
      <c r="BH30" s="43">
        <f t="shared" si="263"/>
        <v>0</v>
      </c>
      <c r="BI30" s="331" t="str">
        <f>IF(ISBLANK($I30), "Undefined", IF(BH30&lt;0.5, "Complete",IF(SUMPRODUCT($N$41:BH$41,$N30:BH30)&lt;0.5, "To start", "Running")))</f>
        <v>Undefined</v>
      </c>
      <c r="BJ30" s="200">
        <v>0</v>
      </c>
      <c r="BK30" s="43">
        <f t="shared" si="264"/>
        <v>0</v>
      </c>
      <c r="BL30" s="331" t="str">
        <f>IF(ISBLANK($I30), "Undefined", IF(BK30&lt;0.5, "Complete",IF(SUMPRODUCT($N$41:BK$41,$N30:BK30)&lt;0.5, "To start", "Running")))</f>
        <v>Undefined</v>
      </c>
      <c r="BM30" s="200">
        <v>0</v>
      </c>
      <c r="BN30" s="43">
        <f t="shared" si="265"/>
        <v>0</v>
      </c>
      <c r="BO30" s="331" t="str">
        <f>IF(ISBLANK($I30), "Undefined", IF(BN30&lt;0.5, "Complete",IF(SUMPRODUCT($N$41:BN$41,$N30:BN30)&lt;0.5, "To start", "Running")))</f>
        <v>Undefined</v>
      </c>
      <c r="BP30" s="200">
        <v>0</v>
      </c>
      <c r="BQ30" s="43">
        <f t="shared" si="266"/>
        <v>0</v>
      </c>
      <c r="BR30" s="331" t="str">
        <f>IF(ISBLANK($I30), "Undefined", IF(BQ30&lt;0.5, "Complete",IF(SUMPRODUCT($N$41:BQ$41,$N30:BQ30)&lt;0.5, "To start", "Running")))</f>
        <v>Undefined</v>
      </c>
      <c r="BS30" s="200">
        <v>0</v>
      </c>
      <c r="BT30" s="43">
        <f t="shared" si="267"/>
        <v>0</v>
      </c>
      <c r="BU30" s="331" t="str">
        <f>IF(ISBLANK($I30), "Undefined", IF(BT30&lt;0.5, "Complete",IF(SUMPRODUCT($N$41:BT$41,$N30:BT30)&lt;0.5, "To start", "Running")))</f>
        <v>Undefined</v>
      </c>
      <c r="BV30" s="200">
        <v>0</v>
      </c>
      <c r="BW30" s="43">
        <f t="shared" si="268"/>
        <v>0</v>
      </c>
      <c r="BX30" s="331" t="str">
        <f>IF(ISBLANK($I30), "Undefined", IF(BW30&lt;0.5, "Complete",IF(SUMPRODUCT($N$41:BW$41,$N30:BW30)&lt;0.5, "To start", "Running")))</f>
        <v>Undefined</v>
      </c>
      <c r="BY30" s="200">
        <v>0</v>
      </c>
      <c r="BZ30" s="43">
        <f t="shared" si="269"/>
        <v>0</v>
      </c>
      <c r="CA30" s="331" t="str">
        <f>IF(ISBLANK($I30), "Undefined", IF(BZ30&lt;0.5, "Complete",IF(SUMPRODUCT($N$41:BZ$41,$N30:BZ30)&lt;0.5, "To start", "Running")))</f>
        <v>Undefined</v>
      </c>
      <c r="CB30" s="200">
        <v>0</v>
      </c>
      <c r="CC30" s="43">
        <f t="shared" si="270"/>
        <v>0</v>
      </c>
      <c r="CD30" s="331" t="str">
        <f>IF(ISBLANK($I30), "Undefined", IF(CC30&lt;0.5, "Complete",IF(SUMPRODUCT($N$41:CC$41,$N30:CC30)&lt;0.5, "To start", "Running")))</f>
        <v>Undefined</v>
      </c>
      <c r="CE30" s="200">
        <v>0</v>
      </c>
      <c r="CF30" s="43">
        <f t="shared" si="271"/>
        <v>0</v>
      </c>
      <c r="CG30" s="331" t="str">
        <f>IF(ISBLANK($I30), "Undefined", IF(CF30&lt;0.5, "Complete",IF(SUMPRODUCT($N$41:CF$41,$N30:CF30)&lt;0.5, "To start", "Running")))</f>
        <v>Undefined</v>
      </c>
      <c r="CH30" s="200">
        <v>0</v>
      </c>
      <c r="CI30" s="43">
        <f t="shared" si="272"/>
        <v>0</v>
      </c>
      <c r="CJ30" s="331" t="str">
        <f>IF(ISBLANK($I30), "Undefined", IF(CI30&lt;0.5, "Complete",IF(SUMPRODUCT($N$41:CI$41,$N30:CI30)&lt;0.5, "To start", "Running")))</f>
        <v>Undefined</v>
      </c>
      <c r="CK30" s="200">
        <v>0</v>
      </c>
      <c r="CL30" s="43">
        <f t="shared" si="273"/>
        <v>0</v>
      </c>
      <c r="CM30" s="331" t="str">
        <f>IF(ISBLANK($I30), "Undefined", IF(CL30&lt;0.5, "Complete",IF(SUMPRODUCT($N$41:CL$41,$N30:CL30)&lt;0.5, "To start", "Running")))</f>
        <v>Undefined</v>
      </c>
      <c r="CN30" s="200">
        <v>0</v>
      </c>
      <c r="CO30" s="43">
        <f t="shared" si="274"/>
        <v>0</v>
      </c>
      <c r="CP30" s="331" t="str">
        <f>IF(ISBLANK($I30), "Undefined", IF(CO30&lt;0.5, "Complete",IF(SUMPRODUCT($N$41:CO$41,$N30:CO30)&lt;0.5, "To start", "Running")))</f>
        <v>Undefined</v>
      </c>
      <c r="CQ30" s="200">
        <v>0</v>
      </c>
      <c r="CR30" s="43">
        <f t="shared" si="275"/>
        <v>0</v>
      </c>
      <c r="CS30" s="331" t="str">
        <f>IF(ISBLANK($I30), "Undefined", IF(CR30&lt;0.5, "Complete",IF(SUMPRODUCT($N$41:CR$41,$N30:CR30)&lt;0.5, "To start", "Running")))</f>
        <v>Undefined</v>
      </c>
      <c r="CT30" s="200">
        <v>0</v>
      </c>
      <c r="CU30" s="43">
        <f t="shared" si="276"/>
        <v>0</v>
      </c>
      <c r="CV30" s="331" t="str">
        <f>IF(ISBLANK($I30), "Undefined", IF(CU30&lt;0.5, "Complete",IF(SUMPRODUCT($N$41:CU$41,$N30:CU30)&lt;0.5, "To start", "Running")))</f>
        <v>Undefined</v>
      </c>
      <c r="CW30" s="200">
        <v>0</v>
      </c>
      <c r="CX30" s="43">
        <f t="shared" si="277"/>
        <v>0</v>
      </c>
      <c r="CY30" s="331" t="str">
        <f>IF(ISBLANK($I30), "Undefined", IF(CX30&lt;0.5, "Complete",IF(SUMPRODUCT($N$41:CX$41,$N30:CX30)&lt;0.5, "To start", "Running")))</f>
        <v>Undefined</v>
      </c>
      <c r="CZ30" s="200">
        <v>0</v>
      </c>
      <c r="DA30" s="43">
        <f t="shared" si="278"/>
        <v>0</v>
      </c>
      <c r="DB30" s="331" t="str">
        <f>IF(ISBLANK($I30), "Undefined", IF(DA30&lt;0.5, "Complete",IF(SUMPRODUCT($N$41:DA$41,$N30:DA30)&lt;0.5, "To start", "Running")))</f>
        <v>Undefined</v>
      </c>
      <c r="DC30" s="200">
        <v>0</v>
      </c>
      <c r="DD30" s="43">
        <f t="shared" si="279"/>
        <v>0</v>
      </c>
      <c r="DE30" s="331" t="str">
        <f>IF(ISBLANK($I30), "Undefined", IF(DD30&lt;0.5, "Complete",IF(SUMPRODUCT($N$41:DD$41,$N30:DD30)&lt;0.5, "To start", "Running")))</f>
        <v>Undefined</v>
      </c>
      <c r="DF30" s="200">
        <v>0</v>
      </c>
      <c r="DG30" s="43">
        <f t="shared" si="280"/>
        <v>0</v>
      </c>
      <c r="DH30" s="331" t="str">
        <f>IF(ISBLANK($I30), "Undefined", IF(DG30&lt;0.5, "Complete",IF(SUMPRODUCT($N$41:DG$41,$N30:DG30)&lt;0.5, "To start", "Running")))</f>
        <v>Undefined</v>
      </c>
      <c r="DI30" s="200">
        <v>0</v>
      </c>
      <c r="DJ30" s="43">
        <f t="shared" si="281"/>
        <v>0</v>
      </c>
      <c r="DK30" s="331" t="str">
        <f>IF(ISBLANK($I30), "Undefined", IF(DJ30&lt;0.5, "Complete",IF(SUMPRODUCT($N$41:DJ$41,$N30:DJ30)&lt;0.5, "To start", "Running")))</f>
        <v>Undefined</v>
      </c>
      <c r="DL30" s="200">
        <v>0</v>
      </c>
      <c r="DM30" s="43">
        <f t="shared" si="282"/>
        <v>0</v>
      </c>
      <c r="DN30" s="331" t="str">
        <f>IF(ISBLANK($I30), "Undefined", IF(DM30&lt;0.5, "Complete",IF(SUMPRODUCT($N$41:DM$41,$N30:DM30)&lt;0.5, "To start", "Running")))</f>
        <v>Undefined</v>
      </c>
      <c r="DO30" s="200">
        <v>0</v>
      </c>
      <c r="DP30" s="43">
        <f t="shared" si="283"/>
        <v>0</v>
      </c>
      <c r="DQ30" s="331" t="str">
        <f>IF(ISBLANK($I30), "Undefined", IF(DP30&lt;0.5, "Complete",IF(SUMPRODUCT($N$41:DP$41,$N30:DP30)&lt;0.5, "To start", "Running")))</f>
        <v>Undefined</v>
      </c>
      <c r="DR30" s="200">
        <v>0</v>
      </c>
      <c r="DS30" s="43">
        <f t="shared" si="284"/>
        <v>0</v>
      </c>
      <c r="DT30" s="331" t="str">
        <f>IF(ISBLANK($I30), "Undefined", IF(DS30&lt;0.5, "Complete",IF(SUMPRODUCT($N$41:DS$41,$N30:DS30)&lt;0.5, "To start", "Running")))</f>
        <v>Undefined</v>
      </c>
      <c r="DU30" s="200">
        <v>0</v>
      </c>
      <c r="DV30" s="43">
        <f t="shared" si="285"/>
        <v>0</v>
      </c>
      <c r="DW30" s="331" t="str">
        <f>IF(ISBLANK($I30), "Undefined", IF(DV30&lt;0.5, "Complete",IF(SUMPRODUCT($N$41:DV$41,$N30:DV30)&lt;0.5, "To start", "Running")))</f>
        <v>Undefined</v>
      </c>
      <c r="DX30" s="200">
        <v>0</v>
      </c>
      <c r="DY30" s="43">
        <f t="shared" si="286"/>
        <v>0</v>
      </c>
      <c r="DZ30" s="331" t="str">
        <f>IF(ISBLANK($I30), "Undefined", IF(DY30&lt;0.5, "Complete",IF(SUMPRODUCT($N$41:DY$41,$N30:DY30)&lt;0.5, "To start", "Running")))</f>
        <v>Undefined</v>
      </c>
      <c r="EA30" s="200">
        <v>0</v>
      </c>
      <c r="EB30" s="43">
        <f t="shared" si="287"/>
        <v>0</v>
      </c>
      <c r="EC30" s="331" t="str">
        <f>IF(ISBLANK($I30), "Undefined", IF(EB30&lt;0.5, "Complete",IF(SUMPRODUCT($N$41:EB$41,$N30:EB30)&lt;0.5, "To start", "Running")))</f>
        <v>Undefined</v>
      </c>
      <c r="ED30" s="248"/>
      <c r="EE30" s="188">
        <f>SUMPRODUCT($L$41:DK$41,$L30:DK30)</f>
        <v>0</v>
      </c>
      <c r="EF30" s="196">
        <f t="shared" si="288"/>
        <v>0</v>
      </c>
      <c r="EG30" s="188">
        <f ca="1">OFFSET($O30,0,(Capacity!$F$2-SprintStart)*3,1,1)</f>
        <v>0</v>
      </c>
      <c r="EH30" s="196">
        <f t="shared" ca="1" si="289"/>
        <v>0</v>
      </c>
      <c r="EI30" s="188">
        <f t="shared" ca="1" si="290"/>
        <v>0</v>
      </c>
      <c r="EJ30" s="196">
        <f t="shared" ca="1" si="291"/>
        <v>0</v>
      </c>
      <c r="EK30" s="198" t="str">
        <f t="shared" ca="1" si="292"/>
        <v/>
      </c>
      <c r="EL30" s="189">
        <f t="shared" ca="1" si="293"/>
        <v>0</v>
      </c>
      <c r="EM30" s="196">
        <f t="shared" ca="1" si="294"/>
        <v>0</v>
      </c>
    </row>
    <row r="31" spans="1:143" x14ac:dyDescent="0.2">
      <c r="A31" s="309"/>
      <c r="B31" s="309"/>
      <c r="C31" s="310"/>
      <c r="D31" s="106"/>
      <c r="E31" s="106"/>
      <c r="F31" s="107"/>
      <c r="G31" s="205"/>
      <c r="H31" s="311"/>
      <c r="I31" s="312"/>
      <c r="J31" s="186"/>
      <c r="K31" s="204" t="str">
        <f ca="1">IF(SprintStart&gt;Capacity!$F$2, "To start", INDEX(Burndown,ROW(K31)-ROW(K$6),MIN(Capacity!$F$2-SprintStart,29)*3+3))</f>
        <v>Undefined</v>
      </c>
      <c r="L31" s="318"/>
      <c r="M31" s="192">
        <v>0</v>
      </c>
      <c r="N31" s="200">
        <v>0</v>
      </c>
      <c r="O31" s="49">
        <f t="shared" si="248"/>
        <v>0</v>
      </c>
      <c r="P31" s="331" t="str">
        <f>IF(ISBLANK($I31), "Undefined", IF(O31&lt;0.5, "Complete",IF(SUMPRODUCT($N$41:O$41,$N31:O31)&lt;0.5, "To start", "Running")))</f>
        <v>Undefined</v>
      </c>
      <c r="Q31" s="200">
        <v>0</v>
      </c>
      <c r="R31" s="43">
        <f t="shared" si="249"/>
        <v>0</v>
      </c>
      <c r="S31" s="331" t="str">
        <f>IF(ISBLANK($I31), "Undefined", IF(R31&lt;0.5, "Complete",IF(SUMPRODUCT($N$41:R$41,$N31:R31)&lt;0.5, "To start", "Running")))</f>
        <v>Undefined</v>
      </c>
      <c r="T31" s="200">
        <v>0</v>
      </c>
      <c r="U31" s="43">
        <f t="shared" si="250"/>
        <v>0</v>
      </c>
      <c r="V31" s="331" t="str">
        <f>IF(ISBLANK($I31), "Undefined", IF(U31&lt;0.5, "Complete",IF(SUMPRODUCT($N$41:U$41,$N31:U31)&lt;0.5, "To start", "Running")))</f>
        <v>Undefined</v>
      </c>
      <c r="W31" s="200">
        <v>0</v>
      </c>
      <c r="X31" s="43">
        <f t="shared" si="251"/>
        <v>0</v>
      </c>
      <c r="Y31" s="331" t="str">
        <f>IF(ISBLANK($I31), "Undefined", IF(X31&lt;0.5, "Complete",IF(SUMPRODUCT($N$41:X$41,$N31:X31)&lt;0.5, "To start", "Running")))</f>
        <v>Undefined</v>
      </c>
      <c r="Z31" s="200">
        <v>0</v>
      </c>
      <c r="AA31" s="43">
        <f t="shared" si="252"/>
        <v>0</v>
      </c>
      <c r="AB31" s="331" t="str">
        <f>IF(ISBLANK($I31), "Undefined", IF(AA31&lt;0.5, "Complete",IF(SUMPRODUCT($N$41:AA$41,$N31:AA31)&lt;0.5, "To start", "Running")))</f>
        <v>Undefined</v>
      </c>
      <c r="AC31" s="200">
        <v>0</v>
      </c>
      <c r="AD31" s="43">
        <f t="shared" si="253"/>
        <v>0</v>
      </c>
      <c r="AE31" s="331" t="str">
        <f>IF(ISBLANK($I31), "Undefined", IF(AD31&lt;0.5, "Complete",IF(SUMPRODUCT($N$41:AD$41,$N31:AD31)&lt;0.5, "To start", "Running")))</f>
        <v>Undefined</v>
      </c>
      <c r="AF31" s="200">
        <v>0</v>
      </c>
      <c r="AG31" s="43">
        <f t="shared" si="254"/>
        <v>0</v>
      </c>
      <c r="AH31" s="331" t="str">
        <f>IF(ISBLANK($I31), "Undefined", IF(AG31&lt;0.5, "Complete",IF(SUMPRODUCT($N$41:AG$41,$N31:AG31)&lt;0.5, "To start", "Running")))</f>
        <v>Undefined</v>
      </c>
      <c r="AI31" s="200">
        <v>0</v>
      </c>
      <c r="AJ31" s="43">
        <f t="shared" si="255"/>
        <v>0</v>
      </c>
      <c r="AK31" s="331" t="str">
        <f>IF(ISBLANK($I31), "Undefined", IF(AJ31&lt;0.5, "Complete",IF(SUMPRODUCT($N$41:AJ$41,$N31:AJ31)&lt;0.5, "To start", "Running")))</f>
        <v>Undefined</v>
      </c>
      <c r="AL31" s="200">
        <v>0</v>
      </c>
      <c r="AM31" s="43">
        <f t="shared" si="256"/>
        <v>0</v>
      </c>
      <c r="AN31" s="331" t="str">
        <f>IF(ISBLANK($I31), "Undefined", IF(AM31&lt;0.5, "Complete",IF(SUMPRODUCT($N$41:AM$41,$N31:AM31)&lt;0.5, "To start", "Running")))</f>
        <v>Undefined</v>
      </c>
      <c r="AO31" s="200">
        <v>0</v>
      </c>
      <c r="AP31" s="43">
        <f t="shared" si="257"/>
        <v>0</v>
      </c>
      <c r="AQ31" s="331" t="str">
        <f>IF(ISBLANK($I31), "Undefined", IF(AP31&lt;0.5, "Complete",IF(SUMPRODUCT($N$41:AP$41,$N31:AP31)&lt;0.5, "To start", "Running")))</f>
        <v>Undefined</v>
      </c>
      <c r="AR31" s="200">
        <v>0</v>
      </c>
      <c r="AS31" s="43">
        <f t="shared" si="258"/>
        <v>0</v>
      </c>
      <c r="AT31" s="331" t="str">
        <f>IF(ISBLANK($I31), "Undefined", IF(AS31&lt;0.5, "Complete",IF(SUMPRODUCT($N$41:AS$41,$N31:AS31)&lt;0.5, "To start", "Running")))</f>
        <v>Undefined</v>
      </c>
      <c r="AU31" s="200">
        <v>0</v>
      </c>
      <c r="AV31" s="43">
        <f t="shared" si="259"/>
        <v>0</v>
      </c>
      <c r="AW31" s="331" t="str">
        <f>IF(ISBLANK($I31), "Undefined", IF(AV31&lt;0.5, "Complete",IF(SUMPRODUCT($N$41:AV$41,$N31:AV31)&lt;0.5, "To start", "Running")))</f>
        <v>Undefined</v>
      </c>
      <c r="AX31" s="200">
        <v>0</v>
      </c>
      <c r="AY31" s="43">
        <f t="shared" si="260"/>
        <v>0</v>
      </c>
      <c r="AZ31" s="331" t="str">
        <f>IF(ISBLANK($I31), "Undefined", IF(AY31&lt;0.5, "Complete",IF(SUMPRODUCT($N$41:AY$41,$N31:AY31)&lt;0.5, "To start", "Running")))</f>
        <v>Undefined</v>
      </c>
      <c r="BA31" s="200">
        <v>0</v>
      </c>
      <c r="BB31" s="43">
        <f t="shared" si="261"/>
        <v>0</v>
      </c>
      <c r="BC31" s="331" t="str">
        <f>IF(ISBLANK($I31), "Undefined", IF(BB31&lt;0.5, "Complete",IF(SUMPRODUCT($N$41:BB$41,$N31:BB31)&lt;0.5, "To start", "Running")))</f>
        <v>Undefined</v>
      </c>
      <c r="BD31" s="200">
        <v>0</v>
      </c>
      <c r="BE31" s="43">
        <f t="shared" si="262"/>
        <v>0</v>
      </c>
      <c r="BF31" s="331" t="str">
        <f>IF(ISBLANK($I31), "Undefined", IF(BE31&lt;0.5, "Complete",IF(SUMPRODUCT($N$41:BE$41,$N31:BE31)&lt;0.5, "To start", "Running")))</f>
        <v>Undefined</v>
      </c>
      <c r="BG31" s="200">
        <v>0</v>
      </c>
      <c r="BH31" s="43">
        <f t="shared" si="263"/>
        <v>0</v>
      </c>
      <c r="BI31" s="331" t="str">
        <f>IF(ISBLANK($I31), "Undefined", IF(BH31&lt;0.5, "Complete",IF(SUMPRODUCT($N$41:BH$41,$N31:BH31)&lt;0.5, "To start", "Running")))</f>
        <v>Undefined</v>
      </c>
      <c r="BJ31" s="200">
        <v>0</v>
      </c>
      <c r="BK31" s="43">
        <f t="shared" si="264"/>
        <v>0</v>
      </c>
      <c r="BL31" s="331" t="str">
        <f>IF(ISBLANK($I31), "Undefined", IF(BK31&lt;0.5, "Complete",IF(SUMPRODUCT($N$41:BK$41,$N31:BK31)&lt;0.5, "To start", "Running")))</f>
        <v>Undefined</v>
      </c>
      <c r="BM31" s="200">
        <v>0</v>
      </c>
      <c r="BN31" s="43">
        <f t="shared" si="265"/>
        <v>0</v>
      </c>
      <c r="BO31" s="331" t="str">
        <f>IF(ISBLANK($I31), "Undefined", IF(BN31&lt;0.5, "Complete",IF(SUMPRODUCT($N$41:BN$41,$N31:BN31)&lt;0.5, "To start", "Running")))</f>
        <v>Undefined</v>
      </c>
      <c r="BP31" s="200">
        <v>0</v>
      </c>
      <c r="BQ31" s="43">
        <f t="shared" si="266"/>
        <v>0</v>
      </c>
      <c r="BR31" s="331" t="str">
        <f>IF(ISBLANK($I31), "Undefined", IF(BQ31&lt;0.5, "Complete",IF(SUMPRODUCT($N$41:BQ$41,$N31:BQ31)&lt;0.5, "To start", "Running")))</f>
        <v>Undefined</v>
      </c>
      <c r="BS31" s="200">
        <v>0</v>
      </c>
      <c r="BT31" s="43">
        <f t="shared" si="267"/>
        <v>0</v>
      </c>
      <c r="BU31" s="331" t="str">
        <f>IF(ISBLANK($I31), "Undefined", IF(BT31&lt;0.5, "Complete",IF(SUMPRODUCT($N$41:BT$41,$N31:BT31)&lt;0.5, "To start", "Running")))</f>
        <v>Undefined</v>
      </c>
      <c r="BV31" s="200">
        <v>0</v>
      </c>
      <c r="BW31" s="43">
        <f t="shared" si="268"/>
        <v>0</v>
      </c>
      <c r="BX31" s="331" t="str">
        <f>IF(ISBLANK($I31), "Undefined", IF(BW31&lt;0.5, "Complete",IF(SUMPRODUCT($N$41:BW$41,$N31:BW31)&lt;0.5, "To start", "Running")))</f>
        <v>Undefined</v>
      </c>
      <c r="BY31" s="200">
        <v>0</v>
      </c>
      <c r="BZ31" s="43">
        <f t="shared" si="269"/>
        <v>0</v>
      </c>
      <c r="CA31" s="331" t="str">
        <f>IF(ISBLANK($I31), "Undefined", IF(BZ31&lt;0.5, "Complete",IF(SUMPRODUCT($N$41:BZ$41,$N31:BZ31)&lt;0.5, "To start", "Running")))</f>
        <v>Undefined</v>
      </c>
      <c r="CB31" s="200">
        <v>0</v>
      </c>
      <c r="CC31" s="43">
        <f t="shared" si="270"/>
        <v>0</v>
      </c>
      <c r="CD31" s="331" t="str">
        <f>IF(ISBLANK($I31), "Undefined", IF(CC31&lt;0.5, "Complete",IF(SUMPRODUCT($N$41:CC$41,$N31:CC31)&lt;0.5, "To start", "Running")))</f>
        <v>Undefined</v>
      </c>
      <c r="CE31" s="200">
        <v>0</v>
      </c>
      <c r="CF31" s="43">
        <f t="shared" si="271"/>
        <v>0</v>
      </c>
      <c r="CG31" s="331" t="str">
        <f>IF(ISBLANK($I31), "Undefined", IF(CF31&lt;0.5, "Complete",IF(SUMPRODUCT($N$41:CF$41,$N31:CF31)&lt;0.5, "To start", "Running")))</f>
        <v>Undefined</v>
      </c>
      <c r="CH31" s="200">
        <v>0</v>
      </c>
      <c r="CI31" s="43">
        <f t="shared" si="272"/>
        <v>0</v>
      </c>
      <c r="CJ31" s="331" t="str">
        <f>IF(ISBLANK($I31), "Undefined", IF(CI31&lt;0.5, "Complete",IF(SUMPRODUCT($N$41:CI$41,$N31:CI31)&lt;0.5, "To start", "Running")))</f>
        <v>Undefined</v>
      </c>
      <c r="CK31" s="200">
        <v>0</v>
      </c>
      <c r="CL31" s="43">
        <f t="shared" si="273"/>
        <v>0</v>
      </c>
      <c r="CM31" s="331" t="str">
        <f>IF(ISBLANK($I31), "Undefined", IF(CL31&lt;0.5, "Complete",IF(SUMPRODUCT($N$41:CL$41,$N31:CL31)&lt;0.5, "To start", "Running")))</f>
        <v>Undefined</v>
      </c>
      <c r="CN31" s="200">
        <v>0</v>
      </c>
      <c r="CO31" s="43">
        <f t="shared" si="274"/>
        <v>0</v>
      </c>
      <c r="CP31" s="331" t="str">
        <f>IF(ISBLANK($I31), "Undefined", IF(CO31&lt;0.5, "Complete",IF(SUMPRODUCT($N$41:CO$41,$N31:CO31)&lt;0.5, "To start", "Running")))</f>
        <v>Undefined</v>
      </c>
      <c r="CQ31" s="200">
        <v>0</v>
      </c>
      <c r="CR31" s="43">
        <f t="shared" si="275"/>
        <v>0</v>
      </c>
      <c r="CS31" s="331" t="str">
        <f>IF(ISBLANK($I31), "Undefined", IF(CR31&lt;0.5, "Complete",IF(SUMPRODUCT($N$41:CR$41,$N31:CR31)&lt;0.5, "To start", "Running")))</f>
        <v>Undefined</v>
      </c>
      <c r="CT31" s="200">
        <v>0</v>
      </c>
      <c r="CU31" s="43">
        <f t="shared" si="276"/>
        <v>0</v>
      </c>
      <c r="CV31" s="331" t="str">
        <f>IF(ISBLANK($I31), "Undefined", IF(CU31&lt;0.5, "Complete",IF(SUMPRODUCT($N$41:CU$41,$N31:CU31)&lt;0.5, "To start", "Running")))</f>
        <v>Undefined</v>
      </c>
      <c r="CW31" s="200">
        <v>0</v>
      </c>
      <c r="CX31" s="43">
        <f t="shared" si="277"/>
        <v>0</v>
      </c>
      <c r="CY31" s="331" t="str">
        <f>IF(ISBLANK($I31), "Undefined", IF(CX31&lt;0.5, "Complete",IF(SUMPRODUCT($N$41:CX$41,$N31:CX31)&lt;0.5, "To start", "Running")))</f>
        <v>Undefined</v>
      </c>
      <c r="CZ31" s="200">
        <v>0</v>
      </c>
      <c r="DA31" s="43">
        <f t="shared" si="278"/>
        <v>0</v>
      </c>
      <c r="DB31" s="331" t="str">
        <f>IF(ISBLANK($I31), "Undefined", IF(DA31&lt;0.5, "Complete",IF(SUMPRODUCT($N$41:DA$41,$N31:DA31)&lt;0.5, "To start", "Running")))</f>
        <v>Undefined</v>
      </c>
      <c r="DC31" s="200">
        <v>0</v>
      </c>
      <c r="DD31" s="43">
        <f t="shared" si="279"/>
        <v>0</v>
      </c>
      <c r="DE31" s="331" t="str">
        <f>IF(ISBLANK($I31), "Undefined", IF(DD31&lt;0.5, "Complete",IF(SUMPRODUCT($N$41:DD$41,$N31:DD31)&lt;0.5, "To start", "Running")))</f>
        <v>Undefined</v>
      </c>
      <c r="DF31" s="200">
        <v>0</v>
      </c>
      <c r="DG31" s="43">
        <f t="shared" si="280"/>
        <v>0</v>
      </c>
      <c r="DH31" s="331" t="str">
        <f>IF(ISBLANK($I31), "Undefined", IF(DG31&lt;0.5, "Complete",IF(SUMPRODUCT($N$41:DG$41,$N31:DG31)&lt;0.5, "To start", "Running")))</f>
        <v>Undefined</v>
      </c>
      <c r="DI31" s="200">
        <v>0</v>
      </c>
      <c r="DJ31" s="43">
        <f t="shared" si="281"/>
        <v>0</v>
      </c>
      <c r="DK31" s="331" t="str">
        <f>IF(ISBLANK($I31), "Undefined", IF(DJ31&lt;0.5, "Complete",IF(SUMPRODUCT($N$41:DJ$41,$N31:DJ31)&lt;0.5, "To start", "Running")))</f>
        <v>Undefined</v>
      </c>
      <c r="DL31" s="200">
        <v>0</v>
      </c>
      <c r="DM31" s="43">
        <f t="shared" si="282"/>
        <v>0</v>
      </c>
      <c r="DN31" s="331" t="str">
        <f>IF(ISBLANK($I31), "Undefined", IF(DM31&lt;0.5, "Complete",IF(SUMPRODUCT($N$41:DM$41,$N31:DM31)&lt;0.5, "To start", "Running")))</f>
        <v>Undefined</v>
      </c>
      <c r="DO31" s="200">
        <v>0</v>
      </c>
      <c r="DP31" s="43">
        <f t="shared" si="283"/>
        <v>0</v>
      </c>
      <c r="DQ31" s="331" t="str">
        <f>IF(ISBLANK($I31), "Undefined", IF(DP31&lt;0.5, "Complete",IF(SUMPRODUCT($N$41:DP$41,$N31:DP31)&lt;0.5, "To start", "Running")))</f>
        <v>Undefined</v>
      </c>
      <c r="DR31" s="200">
        <v>0</v>
      </c>
      <c r="DS31" s="43">
        <f t="shared" si="284"/>
        <v>0</v>
      </c>
      <c r="DT31" s="331" t="str">
        <f>IF(ISBLANK($I31), "Undefined", IF(DS31&lt;0.5, "Complete",IF(SUMPRODUCT($N$41:DS$41,$N31:DS31)&lt;0.5, "To start", "Running")))</f>
        <v>Undefined</v>
      </c>
      <c r="DU31" s="200">
        <v>0</v>
      </c>
      <c r="DV31" s="43">
        <f t="shared" si="285"/>
        <v>0</v>
      </c>
      <c r="DW31" s="331" t="str">
        <f>IF(ISBLANK($I31), "Undefined", IF(DV31&lt;0.5, "Complete",IF(SUMPRODUCT($N$41:DV$41,$N31:DV31)&lt;0.5, "To start", "Running")))</f>
        <v>Undefined</v>
      </c>
      <c r="DX31" s="200">
        <v>0</v>
      </c>
      <c r="DY31" s="43">
        <f t="shared" si="286"/>
        <v>0</v>
      </c>
      <c r="DZ31" s="331" t="str">
        <f>IF(ISBLANK($I31), "Undefined", IF(DY31&lt;0.5, "Complete",IF(SUMPRODUCT($N$41:DY$41,$N31:DY31)&lt;0.5, "To start", "Running")))</f>
        <v>Undefined</v>
      </c>
      <c r="EA31" s="200">
        <v>0</v>
      </c>
      <c r="EB31" s="43">
        <f t="shared" si="287"/>
        <v>0</v>
      </c>
      <c r="EC31" s="331" t="str">
        <f>IF(ISBLANK($I31), "Undefined", IF(EB31&lt;0.5, "Complete",IF(SUMPRODUCT($N$41:EB$41,$N31:EB31)&lt;0.5, "To start", "Running")))</f>
        <v>Undefined</v>
      </c>
      <c r="ED31" s="248"/>
      <c r="EE31" s="188">
        <f>SUMPRODUCT($L$41:DK$41,$L31:DK31)</f>
        <v>0</v>
      </c>
      <c r="EF31" s="196">
        <f t="shared" si="288"/>
        <v>0</v>
      </c>
      <c r="EG31" s="188">
        <f ca="1">OFFSET($O31,0,(Capacity!$F$2-SprintStart)*3,1,1)</f>
        <v>0</v>
      </c>
      <c r="EH31" s="196">
        <f t="shared" ca="1" si="289"/>
        <v>0</v>
      </c>
      <c r="EI31" s="188">
        <f t="shared" ca="1" si="290"/>
        <v>0</v>
      </c>
      <c r="EJ31" s="196">
        <f t="shared" ca="1" si="291"/>
        <v>0</v>
      </c>
      <c r="EK31" s="198" t="str">
        <f t="shared" ca="1" si="292"/>
        <v/>
      </c>
      <c r="EL31" s="189">
        <f t="shared" ca="1" si="293"/>
        <v>0</v>
      </c>
      <c r="EM31" s="196">
        <f t="shared" ca="1" si="294"/>
        <v>0</v>
      </c>
    </row>
    <row r="32" spans="1:143" x14ac:dyDescent="0.2">
      <c r="A32" s="309"/>
      <c r="B32" s="309"/>
      <c r="C32" s="310"/>
      <c r="D32" s="106"/>
      <c r="E32" s="106"/>
      <c r="F32" s="107"/>
      <c r="G32" s="205"/>
      <c r="H32" s="311"/>
      <c r="I32" s="312"/>
      <c r="J32" s="186"/>
      <c r="K32" s="204" t="str">
        <f ca="1">IF(SprintStart&gt;Capacity!$F$2, "To start", INDEX(Burndown,ROW(K32)-ROW(K$6),MIN(Capacity!$F$2-SprintStart,29)*3+3))</f>
        <v>Undefined</v>
      </c>
      <c r="L32" s="318"/>
      <c r="M32" s="192">
        <v>0</v>
      </c>
      <c r="N32" s="200">
        <v>0</v>
      </c>
      <c r="O32" s="49">
        <f t="shared" si="248"/>
        <v>0</v>
      </c>
      <c r="P32" s="331" t="str">
        <f>IF(ISBLANK($I32), "Undefined", IF(O32&lt;0.5, "Complete",IF(SUMPRODUCT($N$41:O$41,$N32:O32)&lt;0.5, "To start", "Running")))</f>
        <v>Undefined</v>
      </c>
      <c r="Q32" s="200">
        <v>0</v>
      </c>
      <c r="R32" s="43">
        <f t="shared" si="249"/>
        <v>0</v>
      </c>
      <c r="S32" s="331" t="str">
        <f>IF(ISBLANK($I32), "Undefined", IF(R32&lt;0.5, "Complete",IF(SUMPRODUCT($N$41:R$41,$N32:R32)&lt;0.5, "To start", "Running")))</f>
        <v>Undefined</v>
      </c>
      <c r="T32" s="200">
        <v>0</v>
      </c>
      <c r="U32" s="43">
        <f t="shared" si="250"/>
        <v>0</v>
      </c>
      <c r="V32" s="331" t="str">
        <f>IF(ISBLANK($I32), "Undefined", IF(U32&lt;0.5, "Complete",IF(SUMPRODUCT($N$41:U$41,$N32:U32)&lt;0.5, "To start", "Running")))</f>
        <v>Undefined</v>
      </c>
      <c r="W32" s="200">
        <v>0</v>
      </c>
      <c r="X32" s="43">
        <f t="shared" si="251"/>
        <v>0</v>
      </c>
      <c r="Y32" s="331" t="str">
        <f>IF(ISBLANK($I32), "Undefined", IF(X32&lt;0.5, "Complete",IF(SUMPRODUCT($N$41:X$41,$N32:X32)&lt;0.5, "To start", "Running")))</f>
        <v>Undefined</v>
      </c>
      <c r="Z32" s="200">
        <v>0</v>
      </c>
      <c r="AA32" s="43">
        <f t="shared" si="252"/>
        <v>0</v>
      </c>
      <c r="AB32" s="331" t="str">
        <f>IF(ISBLANK($I32), "Undefined", IF(AA32&lt;0.5, "Complete",IF(SUMPRODUCT($N$41:AA$41,$N32:AA32)&lt;0.5, "To start", "Running")))</f>
        <v>Undefined</v>
      </c>
      <c r="AC32" s="200">
        <v>0</v>
      </c>
      <c r="AD32" s="43">
        <f t="shared" si="253"/>
        <v>0</v>
      </c>
      <c r="AE32" s="331" t="str">
        <f>IF(ISBLANK($I32), "Undefined", IF(AD32&lt;0.5, "Complete",IF(SUMPRODUCT($N$41:AD$41,$N32:AD32)&lt;0.5, "To start", "Running")))</f>
        <v>Undefined</v>
      </c>
      <c r="AF32" s="200">
        <v>0</v>
      </c>
      <c r="AG32" s="43">
        <f t="shared" si="254"/>
        <v>0</v>
      </c>
      <c r="AH32" s="331" t="str">
        <f>IF(ISBLANK($I32), "Undefined", IF(AG32&lt;0.5, "Complete",IF(SUMPRODUCT($N$41:AG$41,$N32:AG32)&lt;0.5, "To start", "Running")))</f>
        <v>Undefined</v>
      </c>
      <c r="AI32" s="200">
        <v>0</v>
      </c>
      <c r="AJ32" s="43">
        <f t="shared" si="255"/>
        <v>0</v>
      </c>
      <c r="AK32" s="331" t="str">
        <f>IF(ISBLANK($I32), "Undefined", IF(AJ32&lt;0.5, "Complete",IF(SUMPRODUCT($N$41:AJ$41,$N32:AJ32)&lt;0.5, "To start", "Running")))</f>
        <v>Undefined</v>
      </c>
      <c r="AL32" s="200">
        <v>0</v>
      </c>
      <c r="AM32" s="43">
        <f t="shared" si="256"/>
        <v>0</v>
      </c>
      <c r="AN32" s="331" t="str">
        <f>IF(ISBLANK($I32), "Undefined", IF(AM32&lt;0.5, "Complete",IF(SUMPRODUCT($N$41:AM$41,$N32:AM32)&lt;0.5, "To start", "Running")))</f>
        <v>Undefined</v>
      </c>
      <c r="AO32" s="200">
        <v>0</v>
      </c>
      <c r="AP32" s="43">
        <f t="shared" si="257"/>
        <v>0</v>
      </c>
      <c r="AQ32" s="331" t="str">
        <f>IF(ISBLANK($I32), "Undefined", IF(AP32&lt;0.5, "Complete",IF(SUMPRODUCT($N$41:AP$41,$N32:AP32)&lt;0.5, "To start", "Running")))</f>
        <v>Undefined</v>
      </c>
      <c r="AR32" s="200">
        <v>0</v>
      </c>
      <c r="AS32" s="43">
        <f t="shared" si="258"/>
        <v>0</v>
      </c>
      <c r="AT32" s="331" t="str">
        <f>IF(ISBLANK($I32), "Undefined", IF(AS32&lt;0.5, "Complete",IF(SUMPRODUCT($N$41:AS$41,$N32:AS32)&lt;0.5, "To start", "Running")))</f>
        <v>Undefined</v>
      </c>
      <c r="AU32" s="200">
        <v>0</v>
      </c>
      <c r="AV32" s="43">
        <f t="shared" si="259"/>
        <v>0</v>
      </c>
      <c r="AW32" s="331" t="str">
        <f>IF(ISBLANK($I32), "Undefined", IF(AV32&lt;0.5, "Complete",IF(SUMPRODUCT($N$41:AV$41,$N32:AV32)&lt;0.5, "To start", "Running")))</f>
        <v>Undefined</v>
      </c>
      <c r="AX32" s="200">
        <v>0</v>
      </c>
      <c r="AY32" s="43">
        <f t="shared" si="260"/>
        <v>0</v>
      </c>
      <c r="AZ32" s="331" t="str">
        <f>IF(ISBLANK($I32), "Undefined", IF(AY32&lt;0.5, "Complete",IF(SUMPRODUCT($N$41:AY$41,$N32:AY32)&lt;0.5, "To start", "Running")))</f>
        <v>Undefined</v>
      </c>
      <c r="BA32" s="200">
        <v>0</v>
      </c>
      <c r="BB32" s="43">
        <f t="shared" si="261"/>
        <v>0</v>
      </c>
      <c r="BC32" s="331" t="str">
        <f>IF(ISBLANK($I32), "Undefined", IF(BB32&lt;0.5, "Complete",IF(SUMPRODUCT($N$41:BB$41,$N32:BB32)&lt;0.5, "To start", "Running")))</f>
        <v>Undefined</v>
      </c>
      <c r="BD32" s="200">
        <v>0</v>
      </c>
      <c r="BE32" s="43">
        <f t="shared" si="262"/>
        <v>0</v>
      </c>
      <c r="BF32" s="331" t="str">
        <f>IF(ISBLANK($I32), "Undefined", IF(BE32&lt;0.5, "Complete",IF(SUMPRODUCT($N$41:BE$41,$N32:BE32)&lt;0.5, "To start", "Running")))</f>
        <v>Undefined</v>
      </c>
      <c r="BG32" s="200">
        <v>0</v>
      </c>
      <c r="BH32" s="43">
        <f t="shared" si="263"/>
        <v>0</v>
      </c>
      <c r="BI32" s="331" t="str">
        <f>IF(ISBLANK($I32), "Undefined", IF(BH32&lt;0.5, "Complete",IF(SUMPRODUCT($N$41:BH$41,$N32:BH32)&lt;0.5, "To start", "Running")))</f>
        <v>Undefined</v>
      </c>
      <c r="BJ32" s="200">
        <v>0</v>
      </c>
      <c r="BK32" s="43">
        <f t="shared" si="264"/>
        <v>0</v>
      </c>
      <c r="BL32" s="331" t="str">
        <f>IF(ISBLANK($I32), "Undefined", IF(BK32&lt;0.5, "Complete",IF(SUMPRODUCT($N$41:BK$41,$N32:BK32)&lt;0.5, "To start", "Running")))</f>
        <v>Undefined</v>
      </c>
      <c r="BM32" s="200">
        <v>0</v>
      </c>
      <c r="BN32" s="43">
        <f t="shared" si="265"/>
        <v>0</v>
      </c>
      <c r="BO32" s="331" t="str">
        <f>IF(ISBLANK($I32), "Undefined", IF(BN32&lt;0.5, "Complete",IF(SUMPRODUCT($N$41:BN$41,$N32:BN32)&lt;0.5, "To start", "Running")))</f>
        <v>Undefined</v>
      </c>
      <c r="BP32" s="200">
        <v>0</v>
      </c>
      <c r="BQ32" s="43">
        <f t="shared" si="266"/>
        <v>0</v>
      </c>
      <c r="BR32" s="331" t="str">
        <f>IF(ISBLANK($I32), "Undefined", IF(BQ32&lt;0.5, "Complete",IF(SUMPRODUCT($N$41:BQ$41,$N32:BQ32)&lt;0.5, "To start", "Running")))</f>
        <v>Undefined</v>
      </c>
      <c r="BS32" s="200">
        <v>0</v>
      </c>
      <c r="BT32" s="43">
        <f t="shared" si="267"/>
        <v>0</v>
      </c>
      <c r="BU32" s="331" t="str">
        <f>IF(ISBLANK($I32), "Undefined", IF(BT32&lt;0.5, "Complete",IF(SUMPRODUCT($N$41:BT$41,$N32:BT32)&lt;0.5, "To start", "Running")))</f>
        <v>Undefined</v>
      </c>
      <c r="BV32" s="200">
        <v>0</v>
      </c>
      <c r="BW32" s="43">
        <f t="shared" si="268"/>
        <v>0</v>
      </c>
      <c r="BX32" s="331" t="str">
        <f>IF(ISBLANK($I32), "Undefined", IF(BW32&lt;0.5, "Complete",IF(SUMPRODUCT($N$41:BW$41,$N32:BW32)&lt;0.5, "To start", "Running")))</f>
        <v>Undefined</v>
      </c>
      <c r="BY32" s="200">
        <v>0</v>
      </c>
      <c r="BZ32" s="43">
        <f t="shared" si="269"/>
        <v>0</v>
      </c>
      <c r="CA32" s="331" t="str">
        <f>IF(ISBLANK($I32), "Undefined", IF(BZ32&lt;0.5, "Complete",IF(SUMPRODUCT($N$41:BZ$41,$N32:BZ32)&lt;0.5, "To start", "Running")))</f>
        <v>Undefined</v>
      </c>
      <c r="CB32" s="200">
        <v>0</v>
      </c>
      <c r="CC32" s="43">
        <f t="shared" si="270"/>
        <v>0</v>
      </c>
      <c r="CD32" s="331" t="str">
        <f>IF(ISBLANK($I32), "Undefined", IF(CC32&lt;0.5, "Complete",IF(SUMPRODUCT($N$41:CC$41,$N32:CC32)&lt;0.5, "To start", "Running")))</f>
        <v>Undefined</v>
      </c>
      <c r="CE32" s="200">
        <v>0</v>
      </c>
      <c r="CF32" s="43">
        <f t="shared" si="271"/>
        <v>0</v>
      </c>
      <c r="CG32" s="331" t="str">
        <f>IF(ISBLANK($I32), "Undefined", IF(CF32&lt;0.5, "Complete",IF(SUMPRODUCT($N$41:CF$41,$N32:CF32)&lt;0.5, "To start", "Running")))</f>
        <v>Undefined</v>
      </c>
      <c r="CH32" s="200">
        <v>0</v>
      </c>
      <c r="CI32" s="43">
        <f t="shared" si="272"/>
        <v>0</v>
      </c>
      <c r="CJ32" s="331" t="str">
        <f>IF(ISBLANK($I32), "Undefined", IF(CI32&lt;0.5, "Complete",IF(SUMPRODUCT($N$41:CI$41,$N32:CI32)&lt;0.5, "To start", "Running")))</f>
        <v>Undefined</v>
      </c>
      <c r="CK32" s="200">
        <v>0</v>
      </c>
      <c r="CL32" s="43">
        <f t="shared" si="273"/>
        <v>0</v>
      </c>
      <c r="CM32" s="331" t="str">
        <f>IF(ISBLANK($I32), "Undefined", IF(CL32&lt;0.5, "Complete",IF(SUMPRODUCT($N$41:CL$41,$N32:CL32)&lt;0.5, "To start", "Running")))</f>
        <v>Undefined</v>
      </c>
      <c r="CN32" s="200">
        <v>0</v>
      </c>
      <c r="CO32" s="43">
        <f t="shared" si="274"/>
        <v>0</v>
      </c>
      <c r="CP32" s="331" t="str">
        <f>IF(ISBLANK($I32), "Undefined", IF(CO32&lt;0.5, "Complete",IF(SUMPRODUCT($N$41:CO$41,$N32:CO32)&lt;0.5, "To start", "Running")))</f>
        <v>Undefined</v>
      </c>
      <c r="CQ32" s="200">
        <v>0</v>
      </c>
      <c r="CR32" s="43">
        <f t="shared" si="275"/>
        <v>0</v>
      </c>
      <c r="CS32" s="331" t="str">
        <f>IF(ISBLANK($I32), "Undefined", IF(CR32&lt;0.5, "Complete",IF(SUMPRODUCT($N$41:CR$41,$N32:CR32)&lt;0.5, "To start", "Running")))</f>
        <v>Undefined</v>
      </c>
      <c r="CT32" s="200">
        <v>0</v>
      </c>
      <c r="CU32" s="43">
        <f t="shared" si="276"/>
        <v>0</v>
      </c>
      <c r="CV32" s="331" t="str">
        <f>IF(ISBLANK($I32), "Undefined", IF(CU32&lt;0.5, "Complete",IF(SUMPRODUCT($N$41:CU$41,$N32:CU32)&lt;0.5, "To start", "Running")))</f>
        <v>Undefined</v>
      </c>
      <c r="CW32" s="200">
        <v>0</v>
      </c>
      <c r="CX32" s="43">
        <f t="shared" si="277"/>
        <v>0</v>
      </c>
      <c r="CY32" s="331" t="str">
        <f>IF(ISBLANK($I32), "Undefined", IF(CX32&lt;0.5, "Complete",IF(SUMPRODUCT($N$41:CX$41,$N32:CX32)&lt;0.5, "To start", "Running")))</f>
        <v>Undefined</v>
      </c>
      <c r="CZ32" s="200">
        <v>0</v>
      </c>
      <c r="DA32" s="43">
        <f t="shared" si="278"/>
        <v>0</v>
      </c>
      <c r="DB32" s="331" t="str">
        <f>IF(ISBLANK($I32), "Undefined", IF(DA32&lt;0.5, "Complete",IF(SUMPRODUCT($N$41:DA$41,$N32:DA32)&lt;0.5, "To start", "Running")))</f>
        <v>Undefined</v>
      </c>
      <c r="DC32" s="200">
        <v>0</v>
      </c>
      <c r="DD32" s="43">
        <f t="shared" si="279"/>
        <v>0</v>
      </c>
      <c r="DE32" s="331" t="str">
        <f>IF(ISBLANK($I32), "Undefined", IF(DD32&lt;0.5, "Complete",IF(SUMPRODUCT($N$41:DD$41,$N32:DD32)&lt;0.5, "To start", "Running")))</f>
        <v>Undefined</v>
      </c>
      <c r="DF32" s="200">
        <v>0</v>
      </c>
      <c r="DG32" s="43">
        <f t="shared" si="280"/>
        <v>0</v>
      </c>
      <c r="DH32" s="331" t="str">
        <f>IF(ISBLANK($I32), "Undefined", IF(DG32&lt;0.5, "Complete",IF(SUMPRODUCT($N$41:DG$41,$N32:DG32)&lt;0.5, "To start", "Running")))</f>
        <v>Undefined</v>
      </c>
      <c r="DI32" s="200">
        <v>0</v>
      </c>
      <c r="DJ32" s="43">
        <f t="shared" si="281"/>
        <v>0</v>
      </c>
      <c r="DK32" s="331" t="str">
        <f>IF(ISBLANK($I32), "Undefined", IF(DJ32&lt;0.5, "Complete",IF(SUMPRODUCT($N$41:DJ$41,$N32:DJ32)&lt;0.5, "To start", "Running")))</f>
        <v>Undefined</v>
      </c>
      <c r="DL32" s="200">
        <v>0</v>
      </c>
      <c r="DM32" s="43">
        <f t="shared" si="282"/>
        <v>0</v>
      </c>
      <c r="DN32" s="331" t="str">
        <f>IF(ISBLANK($I32), "Undefined", IF(DM32&lt;0.5, "Complete",IF(SUMPRODUCT($N$41:DM$41,$N32:DM32)&lt;0.5, "To start", "Running")))</f>
        <v>Undefined</v>
      </c>
      <c r="DO32" s="200">
        <v>0</v>
      </c>
      <c r="DP32" s="43">
        <f t="shared" si="283"/>
        <v>0</v>
      </c>
      <c r="DQ32" s="331" t="str">
        <f>IF(ISBLANK($I32), "Undefined", IF(DP32&lt;0.5, "Complete",IF(SUMPRODUCT($N$41:DP$41,$N32:DP32)&lt;0.5, "To start", "Running")))</f>
        <v>Undefined</v>
      </c>
      <c r="DR32" s="200">
        <v>0</v>
      </c>
      <c r="DS32" s="43">
        <f t="shared" si="284"/>
        <v>0</v>
      </c>
      <c r="DT32" s="331" t="str">
        <f>IF(ISBLANK($I32), "Undefined", IF(DS32&lt;0.5, "Complete",IF(SUMPRODUCT($N$41:DS$41,$N32:DS32)&lt;0.5, "To start", "Running")))</f>
        <v>Undefined</v>
      </c>
      <c r="DU32" s="200">
        <v>0</v>
      </c>
      <c r="DV32" s="43">
        <f t="shared" si="285"/>
        <v>0</v>
      </c>
      <c r="DW32" s="331" t="str">
        <f>IF(ISBLANK($I32), "Undefined", IF(DV32&lt;0.5, "Complete",IF(SUMPRODUCT($N$41:DV$41,$N32:DV32)&lt;0.5, "To start", "Running")))</f>
        <v>Undefined</v>
      </c>
      <c r="DX32" s="200">
        <v>0</v>
      </c>
      <c r="DY32" s="43">
        <f t="shared" si="286"/>
        <v>0</v>
      </c>
      <c r="DZ32" s="331" t="str">
        <f>IF(ISBLANK($I32), "Undefined", IF(DY32&lt;0.5, "Complete",IF(SUMPRODUCT($N$41:DY$41,$N32:DY32)&lt;0.5, "To start", "Running")))</f>
        <v>Undefined</v>
      </c>
      <c r="EA32" s="200">
        <v>0</v>
      </c>
      <c r="EB32" s="43">
        <f t="shared" si="287"/>
        <v>0</v>
      </c>
      <c r="EC32" s="331" t="str">
        <f>IF(ISBLANK($I32), "Undefined", IF(EB32&lt;0.5, "Complete",IF(SUMPRODUCT($N$41:EB$41,$N32:EB32)&lt;0.5, "To start", "Running")))</f>
        <v>Undefined</v>
      </c>
      <c r="ED32" s="248"/>
      <c r="EE32" s="188">
        <f>SUMPRODUCT($L$41:DK$41,$L32:DK32)</f>
        <v>0</v>
      </c>
      <c r="EF32" s="196">
        <f t="shared" si="288"/>
        <v>0</v>
      </c>
      <c r="EG32" s="188">
        <f ca="1">OFFSET($O32,0,(Capacity!$F$2-SprintStart)*3,1,1)</f>
        <v>0</v>
      </c>
      <c r="EH32" s="196">
        <f t="shared" ca="1" si="289"/>
        <v>0</v>
      </c>
      <c r="EI32" s="188">
        <f t="shared" ca="1" si="290"/>
        <v>0</v>
      </c>
      <c r="EJ32" s="196">
        <f t="shared" ca="1" si="291"/>
        <v>0</v>
      </c>
      <c r="EK32" s="198" t="str">
        <f t="shared" ca="1" si="292"/>
        <v/>
      </c>
      <c r="EL32" s="189">
        <f t="shared" ca="1" si="293"/>
        <v>0</v>
      </c>
      <c r="EM32" s="196">
        <f t="shared" ca="1" si="294"/>
        <v>0</v>
      </c>
    </row>
    <row r="33" spans="1:143" x14ac:dyDescent="0.2">
      <c r="A33" s="309"/>
      <c r="B33" s="309"/>
      <c r="C33" s="310"/>
      <c r="D33" s="106"/>
      <c r="E33" s="106"/>
      <c r="F33" s="107"/>
      <c r="G33" s="205"/>
      <c r="H33" s="311"/>
      <c r="I33" s="312"/>
      <c r="J33" s="186"/>
      <c r="K33" s="204" t="str">
        <f ca="1">IF(SprintStart&gt;Capacity!$F$2, "To start", INDEX(Burndown,ROW(K33)-ROW(K$6),MIN(Capacity!$F$2-SprintStart,29)*3+3))</f>
        <v>Undefined</v>
      </c>
      <c r="L33" s="318"/>
      <c r="M33" s="192">
        <v>0</v>
      </c>
      <c r="N33" s="200">
        <v>0</v>
      </c>
      <c r="O33" s="49">
        <f t="shared" si="248"/>
        <v>0</v>
      </c>
      <c r="P33" s="331" t="str">
        <f>IF(ISBLANK($I33), "Undefined", IF(O33&lt;0.5, "Complete",IF(SUMPRODUCT($N$41:O$41,$N33:O33)&lt;0.5, "To start", "Running")))</f>
        <v>Undefined</v>
      </c>
      <c r="Q33" s="200">
        <v>0</v>
      </c>
      <c r="R33" s="43">
        <f t="shared" si="249"/>
        <v>0</v>
      </c>
      <c r="S33" s="331" t="str">
        <f>IF(ISBLANK($I33), "Undefined", IF(R33&lt;0.5, "Complete",IF(SUMPRODUCT($N$41:R$41,$N33:R33)&lt;0.5, "To start", "Running")))</f>
        <v>Undefined</v>
      </c>
      <c r="T33" s="200">
        <v>0</v>
      </c>
      <c r="U33" s="43">
        <f t="shared" si="250"/>
        <v>0</v>
      </c>
      <c r="V33" s="331" t="str">
        <f>IF(ISBLANK($I33), "Undefined", IF(U33&lt;0.5, "Complete",IF(SUMPRODUCT($N$41:U$41,$N33:U33)&lt;0.5, "To start", "Running")))</f>
        <v>Undefined</v>
      </c>
      <c r="W33" s="200">
        <v>0</v>
      </c>
      <c r="X33" s="43">
        <f t="shared" si="251"/>
        <v>0</v>
      </c>
      <c r="Y33" s="331" t="str">
        <f>IF(ISBLANK($I33), "Undefined", IF(X33&lt;0.5, "Complete",IF(SUMPRODUCT($N$41:X$41,$N33:X33)&lt;0.5, "To start", "Running")))</f>
        <v>Undefined</v>
      </c>
      <c r="Z33" s="200">
        <v>0</v>
      </c>
      <c r="AA33" s="43">
        <f t="shared" si="252"/>
        <v>0</v>
      </c>
      <c r="AB33" s="331" t="str">
        <f>IF(ISBLANK($I33), "Undefined", IF(AA33&lt;0.5, "Complete",IF(SUMPRODUCT($N$41:AA$41,$N33:AA33)&lt;0.5, "To start", "Running")))</f>
        <v>Undefined</v>
      </c>
      <c r="AC33" s="200">
        <v>0</v>
      </c>
      <c r="AD33" s="43">
        <f t="shared" si="253"/>
        <v>0</v>
      </c>
      <c r="AE33" s="331" t="str">
        <f>IF(ISBLANK($I33), "Undefined", IF(AD33&lt;0.5, "Complete",IF(SUMPRODUCT($N$41:AD$41,$N33:AD33)&lt;0.5, "To start", "Running")))</f>
        <v>Undefined</v>
      </c>
      <c r="AF33" s="200">
        <v>0</v>
      </c>
      <c r="AG33" s="43">
        <f t="shared" si="254"/>
        <v>0</v>
      </c>
      <c r="AH33" s="331" t="str">
        <f>IF(ISBLANK($I33), "Undefined", IF(AG33&lt;0.5, "Complete",IF(SUMPRODUCT($N$41:AG$41,$N33:AG33)&lt;0.5, "To start", "Running")))</f>
        <v>Undefined</v>
      </c>
      <c r="AI33" s="200">
        <v>0</v>
      </c>
      <c r="AJ33" s="43">
        <f t="shared" si="255"/>
        <v>0</v>
      </c>
      <c r="AK33" s="331" t="str">
        <f>IF(ISBLANK($I33), "Undefined", IF(AJ33&lt;0.5, "Complete",IF(SUMPRODUCT($N$41:AJ$41,$N33:AJ33)&lt;0.5, "To start", "Running")))</f>
        <v>Undefined</v>
      </c>
      <c r="AL33" s="200">
        <v>0</v>
      </c>
      <c r="AM33" s="43">
        <f t="shared" si="256"/>
        <v>0</v>
      </c>
      <c r="AN33" s="331" t="str">
        <f>IF(ISBLANK($I33), "Undefined", IF(AM33&lt;0.5, "Complete",IF(SUMPRODUCT($N$41:AM$41,$N33:AM33)&lt;0.5, "To start", "Running")))</f>
        <v>Undefined</v>
      </c>
      <c r="AO33" s="200">
        <v>0</v>
      </c>
      <c r="AP33" s="43">
        <f t="shared" si="257"/>
        <v>0</v>
      </c>
      <c r="AQ33" s="331" t="str">
        <f>IF(ISBLANK($I33), "Undefined", IF(AP33&lt;0.5, "Complete",IF(SUMPRODUCT($N$41:AP$41,$N33:AP33)&lt;0.5, "To start", "Running")))</f>
        <v>Undefined</v>
      </c>
      <c r="AR33" s="200">
        <v>0</v>
      </c>
      <c r="AS33" s="43">
        <f t="shared" si="258"/>
        <v>0</v>
      </c>
      <c r="AT33" s="331" t="str">
        <f>IF(ISBLANK($I33), "Undefined", IF(AS33&lt;0.5, "Complete",IF(SUMPRODUCT($N$41:AS$41,$N33:AS33)&lt;0.5, "To start", "Running")))</f>
        <v>Undefined</v>
      </c>
      <c r="AU33" s="200">
        <v>0</v>
      </c>
      <c r="AV33" s="43">
        <f t="shared" si="259"/>
        <v>0</v>
      </c>
      <c r="AW33" s="331" t="str">
        <f>IF(ISBLANK($I33), "Undefined", IF(AV33&lt;0.5, "Complete",IF(SUMPRODUCT($N$41:AV$41,$N33:AV33)&lt;0.5, "To start", "Running")))</f>
        <v>Undefined</v>
      </c>
      <c r="AX33" s="200">
        <v>0</v>
      </c>
      <c r="AY33" s="43">
        <f t="shared" si="260"/>
        <v>0</v>
      </c>
      <c r="AZ33" s="331" t="str">
        <f>IF(ISBLANK($I33), "Undefined", IF(AY33&lt;0.5, "Complete",IF(SUMPRODUCT($N$41:AY$41,$N33:AY33)&lt;0.5, "To start", "Running")))</f>
        <v>Undefined</v>
      </c>
      <c r="BA33" s="200">
        <v>0</v>
      </c>
      <c r="BB33" s="43">
        <f t="shared" si="261"/>
        <v>0</v>
      </c>
      <c r="BC33" s="331" t="str">
        <f>IF(ISBLANK($I33), "Undefined", IF(BB33&lt;0.5, "Complete",IF(SUMPRODUCT($N$41:BB$41,$N33:BB33)&lt;0.5, "To start", "Running")))</f>
        <v>Undefined</v>
      </c>
      <c r="BD33" s="200">
        <v>0</v>
      </c>
      <c r="BE33" s="43">
        <f t="shared" si="262"/>
        <v>0</v>
      </c>
      <c r="BF33" s="331" t="str">
        <f>IF(ISBLANK($I33), "Undefined", IF(BE33&lt;0.5, "Complete",IF(SUMPRODUCT($N$41:BE$41,$N33:BE33)&lt;0.5, "To start", "Running")))</f>
        <v>Undefined</v>
      </c>
      <c r="BG33" s="200">
        <v>0</v>
      </c>
      <c r="BH33" s="43">
        <f t="shared" si="263"/>
        <v>0</v>
      </c>
      <c r="BI33" s="331" t="str">
        <f>IF(ISBLANK($I33), "Undefined", IF(BH33&lt;0.5, "Complete",IF(SUMPRODUCT($N$41:BH$41,$N33:BH33)&lt;0.5, "To start", "Running")))</f>
        <v>Undefined</v>
      </c>
      <c r="BJ33" s="200">
        <v>0</v>
      </c>
      <c r="BK33" s="43">
        <f t="shared" si="264"/>
        <v>0</v>
      </c>
      <c r="BL33" s="331" t="str">
        <f>IF(ISBLANK($I33), "Undefined", IF(BK33&lt;0.5, "Complete",IF(SUMPRODUCT($N$41:BK$41,$N33:BK33)&lt;0.5, "To start", "Running")))</f>
        <v>Undefined</v>
      </c>
      <c r="BM33" s="200">
        <v>0</v>
      </c>
      <c r="BN33" s="43">
        <f t="shared" si="265"/>
        <v>0</v>
      </c>
      <c r="BO33" s="331" t="str">
        <f>IF(ISBLANK($I33), "Undefined", IF(BN33&lt;0.5, "Complete",IF(SUMPRODUCT($N$41:BN$41,$N33:BN33)&lt;0.5, "To start", "Running")))</f>
        <v>Undefined</v>
      </c>
      <c r="BP33" s="200">
        <v>0</v>
      </c>
      <c r="BQ33" s="43">
        <f t="shared" si="266"/>
        <v>0</v>
      </c>
      <c r="BR33" s="331" t="str">
        <f>IF(ISBLANK($I33), "Undefined", IF(BQ33&lt;0.5, "Complete",IF(SUMPRODUCT($N$41:BQ$41,$N33:BQ33)&lt;0.5, "To start", "Running")))</f>
        <v>Undefined</v>
      </c>
      <c r="BS33" s="200">
        <v>0</v>
      </c>
      <c r="BT33" s="43">
        <f t="shared" si="267"/>
        <v>0</v>
      </c>
      <c r="BU33" s="331" t="str">
        <f>IF(ISBLANK($I33), "Undefined", IF(BT33&lt;0.5, "Complete",IF(SUMPRODUCT($N$41:BT$41,$N33:BT33)&lt;0.5, "To start", "Running")))</f>
        <v>Undefined</v>
      </c>
      <c r="BV33" s="200">
        <v>0</v>
      </c>
      <c r="BW33" s="43">
        <f t="shared" si="268"/>
        <v>0</v>
      </c>
      <c r="BX33" s="331" t="str">
        <f>IF(ISBLANK($I33), "Undefined", IF(BW33&lt;0.5, "Complete",IF(SUMPRODUCT($N$41:BW$41,$N33:BW33)&lt;0.5, "To start", "Running")))</f>
        <v>Undefined</v>
      </c>
      <c r="BY33" s="200">
        <v>0</v>
      </c>
      <c r="BZ33" s="43">
        <f t="shared" si="269"/>
        <v>0</v>
      </c>
      <c r="CA33" s="331" t="str">
        <f>IF(ISBLANK($I33), "Undefined", IF(BZ33&lt;0.5, "Complete",IF(SUMPRODUCT($N$41:BZ$41,$N33:BZ33)&lt;0.5, "To start", "Running")))</f>
        <v>Undefined</v>
      </c>
      <c r="CB33" s="200">
        <v>0</v>
      </c>
      <c r="CC33" s="43">
        <f t="shared" si="270"/>
        <v>0</v>
      </c>
      <c r="CD33" s="331" t="str">
        <f>IF(ISBLANK($I33), "Undefined", IF(CC33&lt;0.5, "Complete",IF(SUMPRODUCT($N$41:CC$41,$N33:CC33)&lt;0.5, "To start", "Running")))</f>
        <v>Undefined</v>
      </c>
      <c r="CE33" s="200">
        <v>0</v>
      </c>
      <c r="CF33" s="43">
        <f t="shared" si="271"/>
        <v>0</v>
      </c>
      <c r="CG33" s="331" t="str">
        <f>IF(ISBLANK($I33), "Undefined", IF(CF33&lt;0.5, "Complete",IF(SUMPRODUCT($N$41:CF$41,$N33:CF33)&lt;0.5, "To start", "Running")))</f>
        <v>Undefined</v>
      </c>
      <c r="CH33" s="200">
        <v>0</v>
      </c>
      <c r="CI33" s="43">
        <f t="shared" si="272"/>
        <v>0</v>
      </c>
      <c r="CJ33" s="331" t="str">
        <f>IF(ISBLANK($I33), "Undefined", IF(CI33&lt;0.5, "Complete",IF(SUMPRODUCT($N$41:CI$41,$N33:CI33)&lt;0.5, "To start", "Running")))</f>
        <v>Undefined</v>
      </c>
      <c r="CK33" s="200">
        <v>0</v>
      </c>
      <c r="CL33" s="43">
        <f t="shared" si="273"/>
        <v>0</v>
      </c>
      <c r="CM33" s="331" t="str">
        <f>IF(ISBLANK($I33), "Undefined", IF(CL33&lt;0.5, "Complete",IF(SUMPRODUCT($N$41:CL$41,$N33:CL33)&lt;0.5, "To start", "Running")))</f>
        <v>Undefined</v>
      </c>
      <c r="CN33" s="200">
        <v>0</v>
      </c>
      <c r="CO33" s="43">
        <f t="shared" si="274"/>
        <v>0</v>
      </c>
      <c r="CP33" s="331" t="str">
        <f>IF(ISBLANK($I33), "Undefined", IF(CO33&lt;0.5, "Complete",IF(SUMPRODUCT($N$41:CO$41,$N33:CO33)&lt;0.5, "To start", "Running")))</f>
        <v>Undefined</v>
      </c>
      <c r="CQ33" s="200">
        <v>0</v>
      </c>
      <c r="CR33" s="43">
        <f t="shared" si="275"/>
        <v>0</v>
      </c>
      <c r="CS33" s="331" t="str">
        <f>IF(ISBLANK($I33), "Undefined", IF(CR33&lt;0.5, "Complete",IF(SUMPRODUCT($N$41:CR$41,$N33:CR33)&lt;0.5, "To start", "Running")))</f>
        <v>Undefined</v>
      </c>
      <c r="CT33" s="200">
        <v>0</v>
      </c>
      <c r="CU33" s="43">
        <f t="shared" si="276"/>
        <v>0</v>
      </c>
      <c r="CV33" s="331" t="str">
        <f>IF(ISBLANK($I33), "Undefined", IF(CU33&lt;0.5, "Complete",IF(SUMPRODUCT($N$41:CU$41,$N33:CU33)&lt;0.5, "To start", "Running")))</f>
        <v>Undefined</v>
      </c>
      <c r="CW33" s="200">
        <v>0</v>
      </c>
      <c r="CX33" s="43">
        <f t="shared" si="277"/>
        <v>0</v>
      </c>
      <c r="CY33" s="331" t="str">
        <f>IF(ISBLANK($I33), "Undefined", IF(CX33&lt;0.5, "Complete",IF(SUMPRODUCT($N$41:CX$41,$N33:CX33)&lt;0.5, "To start", "Running")))</f>
        <v>Undefined</v>
      </c>
      <c r="CZ33" s="200">
        <v>0</v>
      </c>
      <c r="DA33" s="43">
        <f t="shared" si="278"/>
        <v>0</v>
      </c>
      <c r="DB33" s="331" t="str">
        <f>IF(ISBLANK($I33), "Undefined", IF(DA33&lt;0.5, "Complete",IF(SUMPRODUCT($N$41:DA$41,$N33:DA33)&lt;0.5, "To start", "Running")))</f>
        <v>Undefined</v>
      </c>
      <c r="DC33" s="200">
        <v>0</v>
      </c>
      <c r="DD33" s="43">
        <f t="shared" si="279"/>
        <v>0</v>
      </c>
      <c r="DE33" s="331" t="str">
        <f>IF(ISBLANK($I33), "Undefined", IF(DD33&lt;0.5, "Complete",IF(SUMPRODUCT($N$41:DD$41,$N33:DD33)&lt;0.5, "To start", "Running")))</f>
        <v>Undefined</v>
      </c>
      <c r="DF33" s="200">
        <v>0</v>
      </c>
      <c r="DG33" s="43">
        <f t="shared" si="280"/>
        <v>0</v>
      </c>
      <c r="DH33" s="331" t="str">
        <f>IF(ISBLANK($I33), "Undefined", IF(DG33&lt;0.5, "Complete",IF(SUMPRODUCT($N$41:DG$41,$N33:DG33)&lt;0.5, "To start", "Running")))</f>
        <v>Undefined</v>
      </c>
      <c r="DI33" s="200">
        <v>0</v>
      </c>
      <c r="DJ33" s="43">
        <f t="shared" si="281"/>
        <v>0</v>
      </c>
      <c r="DK33" s="331" t="str">
        <f>IF(ISBLANK($I33), "Undefined", IF(DJ33&lt;0.5, "Complete",IF(SUMPRODUCT($N$41:DJ$41,$N33:DJ33)&lt;0.5, "To start", "Running")))</f>
        <v>Undefined</v>
      </c>
      <c r="DL33" s="200">
        <v>0</v>
      </c>
      <c r="DM33" s="43">
        <f t="shared" si="282"/>
        <v>0</v>
      </c>
      <c r="DN33" s="331" t="str">
        <f>IF(ISBLANK($I33), "Undefined", IF(DM33&lt;0.5, "Complete",IF(SUMPRODUCT($N$41:DM$41,$N33:DM33)&lt;0.5, "To start", "Running")))</f>
        <v>Undefined</v>
      </c>
      <c r="DO33" s="200">
        <v>0</v>
      </c>
      <c r="DP33" s="43">
        <f t="shared" si="283"/>
        <v>0</v>
      </c>
      <c r="DQ33" s="331" t="str">
        <f>IF(ISBLANK($I33), "Undefined", IF(DP33&lt;0.5, "Complete",IF(SUMPRODUCT($N$41:DP$41,$N33:DP33)&lt;0.5, "To start", "Running")))</f>
        <v>Undefined</v>
      </c>
      <c r="DR33" s="200">
        <v>0</v>
      </c>
      <c r="DS33" s="43">
        <f t="shared" si="284"/>
        <v>0</v>
      </c>
      <c r="DT33" s="331" t="str">
        <f>IF(ISBLANK($I33), "Undefined", IF(DS33&lt;0.5, "Complete",IF(SUMPRODUCT($N$41:DS$41,$N33:DS33)&lt;0.5, "To start", "Running")))</f>
        <v>Undefined</v>
      </c>
      <c r="DU33" s="200">
        <v>0</v>
      </c>
      <c r="DV33" s="43">
        <f t="shared" si="285"/>
        <v>0</v>
      </c>
      <c r="DW33" s="331" t="str">
        <f>IF(ISBLANK($I33), "Undefined", IF(DV33&lt;0.5, "Complete",IF(SUMPRODUCT($N$41:DV$41,$N33:DV33)&lt;0.5, "To start", "Running")))</f>
        <v>Undefined</v>
      </c>
      <c r="DX33" s="200">
        <v>0</v>
      </c>
      <c r="DY33" s="43">
        <f t="shared" si="286"/>
        <v>0</v>
      </c>
      <c r="DZ33" s="331" t="str">
        <f>IF(ISBLANK($I33), "Undefined", IF(DY33&lt;0.5, "Complete",IF(SUMPRODUCT($N$41:DY$41,$N33:DY33)&lt;0.5, "To start", "Running")))</f>
        <v>Undefined</v>
      </c>
      <c r="EA33" s="200">
        <v>0</v>
      </c>
      <c r="EB33" s="43">
        <f t="shared" si="287"/>
        <v>0</v>
      </c>
      <c r="EC33" s="331" t="str">
        <f>IF(ISBLANK($I33), "Undefined", IF(EB33&lt;0.5, "Complete",IF(SUMPRODUCT($N$41:EB$41,$N33:EB33)&lt;0.5, "To start", "Running")))</f>
        <v>Undefined</v>
      </c>
      <c r="ED33" s="248"/>
      <c r="EE33" s="188">
        <f>SUMPRODUCT($L$41:DK$41,$L33:DK33)</f>
        <v>0</v>
      </c>
      <c r="EF33" s="196">
        <f t="shared" si="288"/>
        <v>0</v>
      </c>
      <c r="EG33" s="188">
        <f ca="1">OFFSET($O33,0,(Capacity!$F$2-SprintStart)*3,1,1)</f>
        <v>0</v>
      </c>
      <c r="EH33" s="196">
        <f t="shared" ca="1" si="289"/>
        <v>0</v>
      </c>
      <c r="EI33" s="188">
        <f t="shared" ca="1" si="290"/>
        <v>0</v>
      </c>
      <c r="EJ33" s="196">
        <f t="shared" ca="1" si="291"/>
        <v>0</v>
      </c>
      <c r="EK33" s="198" t="str">
        <f t="shared" ca="1" si="292"/>
        <v/>
      </c>
      <c r="EL33" s="189">
        <f t="shared" ca="1" si="293"/>
        <v>0</v>
      </c>
      <c r="EM33" s="196">
        <f t="shared" ca="1" si="294"/>
        <v>0</v>
      </c>
    </row>
    <row r="34" spans="1:143" x14ac:dyDescent="0.2">
      <c r="A34" s="309"/>
      <c r="B34" s="309"/>
      <c r="C34" s="310"/>
      <c r="D34" s="106"/>
      <c r="E34" s="106"/>
      <c r="F34" s="107"/>
      <c r="G34" s="205"/>
      <c r="H34" s="311"/>
      <c r="I34" s="312"/>
      <c r="J34" s="186"/>
      <c r="K34" s="204" t="str">
        <f ca="1">IF(SprintStart&gt;Capacity!$F$2, "To start", INDEX(Burndown,ROW(K34)-ROW(K$6),MIN(Capacity!$F$2-SprintStart,29)*3+3))</f>
        <v>Undefined</v>
      </c>
      <c r="L34" s="318"/>
      <c r="M34" s="192">
        <v>0</v>
      </c>
      <c r="N34" s="200">
        <v>0</v>
      </c>
      <c r="O34" s="49">
        <f t="shared" si="248"/>
        <v>0</v>
      </c>
      <c r="P34" s="331" t="str">
        <f>IF(ISBLANK($I34), "Undefined", IF(O34&lt;0.5, "Complete",IF(SUMPRODUCT($N$41:O$41,$N34:O34)&lt;0.5, "To start", "Running")))</f>
        <v>Undefined</v>
      </c>
      <c r="Q34" s="200">
        <v>0</v>
      </c>
      <c r="R34" s="43">
        <f t="shared" si="249"/>
        <v>0</v>
      </c>
      <c r="S34" s="331" t="str">
        <f>IF(ISBLANK($I34), "Undefined", IF(R34&lt;0.5, "Complete",IF(SUMPRODUCT($N$41:R$41,$N34:R34)&lt;0.5, "To start", "Running")))</f>
        <v>Undefined</v>
      </c>
      <c r="T34" s="200">
        <v>0</v>
      </c>
      <c r="U34" s="43">
        <f t="shared" si="250"/>
        <v>0</v>
      </c>
      <c r="V34" s="331" t="str">
        <f>IF(ISBLANK($I34), "Undefined", IF(U34&lt;0.5, "Complete",IF(SUMPRODUCT($N$41:U$41,$N34:U34)&lt;0.5, "To start", "Running")))</f>
        <v>Undefined</v>
      </c>
      <c r="W34" s="200">
        <v>0</v>
      </c>
      <c r="X34" s="43">
        <f t="shared" si="251"/>
        <v>0</v>
      </c>
      <c r="Y34" s="331" t="str">
        <f>IF(ISBLANK($I34), "Undefined", IF(X34&lt;0.5, "Complete",IF(SUMPRODUCT($N$41:X$41,$N34:X34)&lt;0.5, "To start", "Running")))</f>
        <v>Undefined</v>
      </c>
      <c r="Z34" s="200">
        <v>0</v>
      </c>
      <c r="AA34" s="43">
        <f t="shared" si="252"/>
        <v>0</v>
      </c>
      <c r="AB34" s="331" t="str">
        <f>IF(ISBLANK($I34), "Undefined", IF(AA34&lt;0.5, "Complete",IF(SUMPRODUCT($N$41:AA$41,$N34:AA34)&lt;0.5, "To start", "Running")))</f>
        <v>Undefined</v>
      </c>
      <c r="AC34" s="200">
        <v>0</v>
      </c>
      <c r="AD34" s="43">
        <f t="shared" si="253"/>
        <v>0</v>
      </c>
      <c r="AE34" s="331" t="str">
        <f>IF(ISBLANK($I34), "Undefined", IF(AD34&lt;0.5, "Complete",IF(SUMPRODUCT($N$41:AD$41,$N34:AD34)&lt;0.5, "To start", "Running")))</f>
        <v>Undefined</v>
      </c>
      <c r="AF34" s="200">
        <v>0</v>
      </c>
      <c r="AG34" s="43">
        <f t="shared" si="254"/>
        <v>0</v>
      </c>
      <c r="AH34" s="331" t="str">
        <f>IF(ISBLANK($I34), "Undefined", IF(AG34&lt;0.5, "Complete",IF(SUMPRODUCT($N$41:AG$41,$N34:AG34)&lt;0.5, "To start", "Running")))</f>
        <v>Undefined</v>
      </c>
      <c r="AI34" s="200">
        <v>0</v>
      </c>
      <c r="AJ34" s="43">
        <f t="shared" si="255"/>
        <v>0</v>
      </c>
      <c r="AK34" s="331" t="str">
        <f>IF(ISBLANK($I34), "Undefined", IF(AJ34&lt;0.5, "Complete",IF(SUMPRODUCT($N$41:AJ$41,$N34:AJ34)&lt;0.5, "To start", "Running")))</f>
        <v>Undefined</v>
      </c>
      <c r="AL34" s="200">
        <v>0</v>
      </c>
      <c r="AM34" s="43">
        <f t="shared" si="256"/>
        <v>0</v>
      </c>
      <c r="AN34" s="331" t="str">
        <f>IF(ISBLANK($I34), "Undefined", IF(AM34&lt;0.5, "Complete",IF(SUMPRODUCT($N$41:AM$41,$N34:AM34)&lt;0.5, "To start", "Running")))</f>
        <v>Undefined</v>
      </c>
      <c r="AO34" s="200">
        <v>0</v>
      </c>
      <c r="AP34" s="43">
        <f t="shared" si="257"/>
        <v>0</v>
      </c>
      <c r="AQ34" s="331" t="str">
        <f>IF(ISBLANK($I34), "Undefined", IF(AP34&lt;0.5, "Complete",IF(SUMPRODUCT($N$41:AP$41,$N34:AP34)&lt;0.5, "To start", "Running")))</f>
        <v>Undefined</v>
      </c>
      <c r="AR34" s="200">
        <v>0</v>
      </c>
      <c r="AS34" s="43">
        <f t="shared" si="258"/>
        <v>0</v>
      </c>
      <c r="AT34" s="331" t="str">
        <f>IF(ISBLANK($I34), "Undefined", IF(AS34&lt;0.5, "Complete",IF(SUMPRODUCT($N$41:AS$41,$N34:AS34)&lt;0.5, "To start", "Running")))</f>
        <v>Undefined</v>
      </c>
      <c r="AU34" s="200">
        <v>0</v>
      </c>
      <c r="AV34" s="43">
        <f t="shared" si="259"/>
        <v>0</v>
      </c>
      <c r="AW34" s="331" t="str">
        <f>IF(ISBLANK($I34), "Undefined", IF(AV34&lt;0.5, "Complete",IF(SUMPRODUCT($N$41:AV$41,$N34:AV34)&lt;0.5, "To start", "Running")))</f>
        <v>Undefined</v>
      </c>
      <c r="AX34" s="200">
        <v>0</v>
      </c>
      <c r="AY34" s="43">
        <f t="shared" si="260"/>
        <v>0</v>
      </c>
      <c r="AZ34" s="331" t="str">
        <f>IF(ISBLANK($I34), "Undefined", IF(AY34&lt;0.5, "Complete",IF(SUMPRODUCT($N$41:AY$41,$N34:AY34)&lt;0.5, "To start", "Running")))</f>
        <v>Undefined</v>
      </c>
      <c r="BA34" s="200">
        <v>0</v>
      </c>
      <c r="BB34" s="43">
        <f t="shared" si="261"/>
        <v>0</v>
      </c>
      <c r="BC34" s="331" t="str">
        <f>IF(ISBLANK($I34), "Undefined", IF(BB34&lt;0.5, "Complete",IF(SUMPRODUCT($N$41:BB$41,$N34:BB34)&lt;0.5, "To start", "Running")))</f>
        <v>Undefined</v>
      </c>
      <c r="BD34" s="200">
        <v>0</v>
      </c>
      <c r="BE34" s="43">
        <f t="shared" si="262"/>
        <v>0</v>
      </c>
      <c r="BF34" s="331" t="str">
        <f>IF(ISBLANK($I34), "Undefined", IF(BE34&lt;0.5, "Complete",IF(SUMPRODUCT($N$41:BE$41,$N34:BE34)&lt;0.5, "To start", "Running")))</f>
        <v>Undefined</v>
      </c>
      <c r="BG34" s="200">
        <v>0</v>
      </c>
      <c r="BH34" s="43">
        <f t="shared" si="263"/>
        <v>0</v>
      </c>
      <c r="BI34" s="331" t="str">
        <f>IF(ISBLANK($I34), "Undefined", IF(BH34&lt;0.5, "Complete",IF(SUMPRODUCT($N$41:BH$41,$N34:BH34)&lt;0.5, "To start", "Running")))</f>
        <v>Undefined</v>
      </c>
      <c r="BJ34" s="200">
        <v>0</v>
      </c>
      <c r="BK34" s="43">
        <f t="shared" si="264"/>
        <v>0</v>
      </c>
      <c r="BL34" s="331" t="str">
        <f>IF(ISBLANK($I34), "Undefined", IF(BK34&lt;0.5, "Complete",IF(SUMPRODUCT($N$41:BK$41,$N34:BK34)&lt;0.5, "To start", "Running")))</f>
        <v>Undefined</v>
      </c>
      <c r="BM34" s="200">
        <v>0</v>
      </c>
      <c r="BN34" s="43">
        <f t="shared" si="265"/>
        <v>0</v>
      </c>
      <c r="BO34" s="331" t="str">
        <f>IF(ISBLANK($I34), "Undefined", IF(BN34&lt;0.5, "Complete",IF(SUMPRODUCT($N$41:BN$41,$N34:BN34)&lt;0.5, "To start", "Running")))</f>
        <v>Undefined</v>
      </c>
      <c r="BP34" s="200">
        <v>0</v>
      </c>
      <c r="BQ34" s="43">
        <f t="shared" si="266"/>
        <v>0</v>
      </c>
      <c r="BR34" s="331" t="str">
        <f>IF(ISBLANK($I34), "Undefined", IF(BQ34&lt;0.5, "Complete",IF(SUMPRODUCT($N$41:BQ$41,$N34:BQ34)&lt;0.5, "To start", "Running")))</f>
        <v>Undefined</v>
      </c>
      <c r="BS34" s="200">
        <v>0</v>
      </c>
      <c r="BT34" s="43">
        <f t="shared" si="267"/>
        <v>0</v>
      </c>
      <c r="BU34" s="331" t="str">
        <f>IF(ISBLANK($I34), "Undefined", IF(BT34&lt;0.5, "Complete",IF(SUMPRODUCT($N$41:BT$41,$N34:BT34)&lt;0.5, "To start", "Running")))</f>
        <v>Undefined</v>
      </c>
      <c r="BV34" s="200">
        <v>0</v>
      </c>
      <c r="BW34" s="43">
        <f t="shared" si="268"/>
        <v>0</v>
      </c>
      <c r="BX34" s="331" t="str">
        <f>IF(ISBLANK($I34), "Undefined", IF(BW34&lt;0.5, "Complete",IF(SUMPRODUCT($N$41:BW$41,$N34:BW34)&lt;0.5, "To start", "Running")))</f>
        <v>Undefined</v>
      </c>
      <c r="BY34" s="200">
        <v>0</v>
      </c>
      <c r="BZ34" s="43">
        <f t="shared" si="269"/>
        <v>0</v>
      </c>
      <c r="CA34" s="331" t="str">
        <f>IF(ISBLANK($I34), "Undefined", IF(BZ34&lt;0.5, "Complete",IF(SUMPRODUCT($N$41:BZ$41,$N34:BZ34)&lt;0.5, "To start", "Running")))</f>
        <v>Undefined</v>
      </c>
      <c r="CB34" s="200">
        <v>0</v>
      </c>
      <c r="CC34" s="43">
        <f t="shared" si="270"/>
        <v>0</v>
      </c>
      <c r="CD34" s="331" t="str">
        <f>IF(ISBLANK($I34), "Undefined", IF(CC34&lt;0.5, "Complete",IF(SUMPRODUCT($N$41:CC$41,$N34:CC34)&lt;0.5, "To start", "Running")))</f>
        <v>Undefined</v>
      </c>
      <c r="CE34" s="200">
        <v>0</v>
      </c>
      <c r="CF34" s="43">
        <f t="shared" si="271"/>
        <v>0</v>
      </c>
      <c r="CG34" s="331" t="str">
        <f>IF(ISBLANK($I34), "Undefined", IF(CF34&lt;0.5, "Complete",IF(SUMPRODUCT($N$41:CF$41,$N34:CF34)&lt;0.5, "To start", "Running")))</f>
        <v>Undefined</v>
      </c>
      <c r="CH34" s="200">
        <v>0</v>
      </c>
      <c r="CI34" s="43">
        <f t="shared" si="272"/>
        <v>0</v>
      </c>
      <c r="CJ34" s="331" t="str">
        <f>IF(ISBLANK($I34), "Undefined", IF(CI34&lt;0.5, "Complete",IF(SUMPRODUCT($N$41:CI$41,$N34:CI34)&lt;0.5, "To start", "Running")))</f>
        <v>Undefined</v>
      </c>
      <c r="CK34" s="200">
        <v>0</v>
      </c>
      <c r="CL34" s="43">
        <f t="shared" si="273"/>
        <v>0</v>
      </c>
      <c r="CM34" s="331" t="str">
        <f>IF(ISBLANK($I34), "Undefined", IF(CL34&lt;0.5, "Complete",IF(SUMPRODUCT($N$41:CL$41,$N34:CL34)&lt;0.5, "To start", "Running")))</f>
        <v>Undefined</v>
      </c>
      <c r="CN34" s="200">
        <v>0</v>
      </c>
      <c r="CO34" s="43">
        <f t="shared" si="274"/>
        <v>0</v>
      </c>
      <c r="CP34" s="331" t="str">
        <f>IF(ISBLANK($I34), "Undefined", IF(CO34&lt;0.5, "Complete",IF(SUMPRODUCT($N$41:CO$41,$N34:CO34)&lt;0.5, "To start", "Running")))</f>
        <v>Undefined</v>
      </c>
      <c r="CQ34" s="200">
        <v>0</v>
      </c>
      <c r="CR34" s="43">
        <f t="shared" si="275"/>
        <v>0</v>
      </c>
      <c r="CS34" s="331" t="str">
        <f>IF(ISBLANK($I34), "Undefined", IF(CR34&lt;0.5, "Complete",IF(SUMPRODUCT($N$41:CR$41,$N34:CR34)&lt;0.5, "To start", "Running")))</f>
        <v>Undefined</v>
      </c>
      <c r="CT34" s="200">
        <v>0</v>
      </c>
      <c r="CU34" s="43">
        <f t="shared" si="276"/>
        <v>0</v>
      </c>
      <c r="CV34" s="331" t="str">
        <f>IF(ISBLANK($I34), "Undefined", IF(CU34&lt;0.5, "Complete",IF(SUMPRODUCT($N$41:CU$41,$N34:CU34)&lt;0.5, "To start", "Running")))</f>
        <v>Undefined</v>
      </c>
      <c r="CW34" s="200">
        <v>0</v>
      </c>
      <c r="CX34" s="43">
        <f t="shared" si="277"/>
        <v>0</v>
      </c>
      <c r="CY34" s="331" t="str">
        <f>IF(ISBLANK($I34), "Undefined", IF(CX34&lt;0.5, "Complete",IF(SUMPRODUCT($N$41:CX$41,$N34:CX34)&lt;0.5, "To start", "Running")))</f>
        <v>Undefined</v>
      </c>
      <c r="CZ34" s="200">
        <v>0</v>
      </c>
      <c r="DA34" s="43">
        <f t="shared" si="278"/>
        <v>0</v>
      </c>
      <c r="DB34" s="331" t="str">
        <f>IF(ISBLANK($I34), "Undefined", IF(DA34&lt;0.5, "Complete",IF(SUMPRODUCT($N$41:DA$41,$N34:DA34)&lt;0.5, "To start", "Running")))</f>
        <v>Undefined</v>
      </c>
      <c r="DC34" s="200">
        <v>0</v>
      </c>
      <c r="DD34" s="43">
        <f t="shared" si="279"/>
        <v>0</v>
      </c>
      <c r="DE34" s="331" t="str">
        <f>IF(ISBLANK($I34), "Undefined", IF(DD34&lt;0.5, "Complete",IF(SUMPRODUCT($N$41:DD$41,$N34:DD34)&lt;0.5, "To start", "Running")))</f>
        <v>Undefined</v>
      </c>
      <c r="DF34" s="200">
        <v>0</v>
      </c>
      <c r="DG34" s="43">
        <f t="shared" si="280"/>
        <v>0</v>
      </c>
      <c r="DH34" s="331" t="str">
        <f>IF(ISBLANK($I34), "Undefined", IF(DG34&lt;0.5, "Complete",IF(SUMPRODUCT($N$41:DG$41,$N34:DG34)&lt;0.5, "To start", "Running")))</f>
        <v>Undefined</v>
      </c>
      <c r="DI34" s="200">
        <v>0</v>
      </c>
      <c r="DJ34" s="43">
        <f t="shared" si="281"/>
        <v>0</v>
      </c>
      <c r="DK34" s="331" t="str">
        <f>IF(ISBLANK($I34), "Undefined", IF(DJ34&lt;0.5, "Complete",IF(SUMPRODUCT($N$41:DJ$41,$N34:DJ34)&lt;0.5, "To start", "Running")))</f>
        <v>Undefined</v>
      </c>
      <c r="DL34" s="200">
        <v>0</v>
      </c>
      <c r="DM34" s="43">
        <f t="shared" si="282"/>
        <v>0</v>
      </c>
      <c r="DN34" s="331" t="str">
        <f>IF(ISBLANK($I34), "Undefined", IF(DM34&lt;0.5, "Complete",IF(SUMPRODUCT($N$41:DM$41,$N34:DM34)&lt;0.5, "To start", "Running")))</f>
        <v>Undefined</v>
      </c>
      <c r="DO34" s="200">
        <v>0</v>
      </c>
      <c r="DP34" s="43">
        <f t="shared" si="283"/>
        <v>0</v>
      </c>
      <c r="DQ34" s="331" t="str">
        <f>IF(ISBLANK($I34), "Undefined", IF(DP34&lt;0.5, "Complete",IF(SUMPRODUCT($N$41:DP$41,$N34:DP34)&lt;0.5, "To start", "Running")))</f>
        <v>Undefined</v>
      </c>
      <c r="DR34" s="200">
        <v>0</v>
      </c>
      <c r="DS34" s="43">
        <f t="shared" si="284"/>
        <v>0</v>
      </c>
      <c r="DT34" s="331" t="str">
        <f>IF(ISBLANK($I34), "Undefined", IF(DS34&lt;0.5, "Complete",IF(SUMPRODUCT($N$41:DS$41,$N34:DS34)&lt;0.5, "To start", "Running")))</f>
        <v>Undefined</v>
      </c>
      <c r="DU34" s="200">
        <v>0</v>
      </c>
      <c r="DV34" s="43">
        <f t="shared" si="285"/>
        <v>0</v>
      </c>
      <c r="DW34" s="331" t="str">
        <f>IF(ISBLANK($I34), "Undefined", IF(DV34&lt;0.5, "Complete",IF(SUMPRODUCT($N$41:DV$41,$N34:DV34)&lt;0.5, "To start", "Running")))</f>
        <v>Undefined</v>
      </c>
      <c r="DX34" s="200">
        <v>0</v>
      </c>
      <c r="DY34" s="43">
        <f t="shared" si="286"/>
        <v>0</v>
      </c>
      <c r="DZ34" s="331" t="str">
        <f>IF(ISBLANK($I34), "Undefined", IF(DY34&lt;0.5, "Complete",IF(SUMPRODUCT($N$41:DY$41,$N34:DY34)&lt;0.5, "To start", "Running")))</f>
        <v>Undefined</v>
      </c>
      <c r="EA34" s="200">
        <v>0</v>
      </c>
      <c r="EB34" s="43">
        <f t="shared" si="287"/>
        <v>0</v>
      </c>
      <c r="EC34" s="331" t="str">
        <f>IF(ISBLANK($I34), "Undefined", IF(EB34&lt;0.5, "Complete",IF(SUMPRODUCT($N$41:EB$41,$N34:EB34)&lt;0.5, "To start", "Running")))</f>
        <v>Undefined</v>
      </c>
      <c r="ED34" s="248"/>
      <c r="EE34" s="188">
        <f>SUMPRODUCT($L$41:DK$41,$L34:DK34)</f>
        <v>0</v>
      </c>
      <c r="EF34" s="196">
        <f t="shared" si="288"/>
        <v>0</v>
      </c>
      <c r="EG34" s="188">
        <f ca="1">OFFSET($O34,0,(Capacity!$F$2-SprintStart)*3,1,1)</f>
        <v>0</v>
      </c>
      <c r="EH34" s="196">
        <f t="shared" ca="1" si="289"/>
        <v>0</v>
      </c>
      <c r="EI34" s="188">
        <f t="shared" ca="1" si="290"/>
        <v>0</v>
      </c>
      <c r="EJ34" s="196">
        <f t="shared" ca="1" si="291"/>
        <v>0</v>
      </c>
      <c r="EK34" s="198" t="str">
        <f t="shared" ca="1" si="292"/>
        <v/>
      </c>
      <c r="EL34" s="189">
        <f t="shared" ca="1" si="293"/>
        <v>0</v>
      </c>
      <c r="EM34" s="196">
        <f t="shared" ca="1" si="294"/>
        <v>0</v>
      </c>
    </row>
    <row r="35" spans="1:143" x14ac:dyDescent="0.2">
      <c r="A35" s="309"/>
      <c r="B35" s="309"/>
      <c r="C35" s="310"/>
      <c r="D35" s="106"/>
      <c r="E35" s="106"/>
      <c r="F35" s="107"/>
      <c r="G35" s="205"/>
      <c r="H35" s="311"/>
      <c r="I35" s="313"/>
      <c r="J35" s="186"/>
      <c r="K35" s="204" t="str">
        <f ca="1">IF(SprintStart&gt;Capacity!$F$2, "To start", INDEX(Burndown,ROW(K35)-ROW(K$6),MIN(Capacity!$F$2-SprintStart,29)*3+3))</f>
        <v>Undefined</v>
      </c>
      <c r="L35" s="318"/>
      <c r="M35" s="192">
        <v>0</v>
      </c>
      <c r="N35" s="200">
        <v>0</v>
      </c>
      <c r="O35" s="49">
        <f t="shared" si="81"/>
        <v>0</v>
      </c>
      <c r="P35" s="331" t="str">
        <f>IF(ISBLANK($I35), "Undefined", IF(O35&lt;0.5, "Complete",IF(SUMPRODUCT($N$41:O$41,$N35:O35)&lt;0.5, "To start", "Running")))</f>
        <v>Undefined</v>
      </c>
      <c r="Q35" s="200">
        <v>0</v>
      </c>
      <c r="R35" s="43">
        <f t="shared" si="167"/>
        <v>0</v>
      </c>
      <c r="S35" s="331" t="str">
        <f>IF(ISBLANK($I35), "Undefined", IF(R35&lt;0.5, "Complete",IF(SUMPRODUCT($N$41:R$41,$N35:R35)&lt;0.5, "To start", "Running")))</f>
        <v>Undefined</v>
      </c>
      <c r="T35" s="200">
        <v>0</v>
      </c>
      <c r="U35" s="43">
        <f t="shared" si="82"/>
        <v>0</v>
      </c>
      <c r="V35" s="331" t="str">
        <f>IF(ISBLANK($I35), "Undefined", IF(U35&lt;0.5, "Complete",IF(SUMPRODUCT($N$41:U$41,$N35:U35)&lt;0.5, "To start", "Running")))</f>
        <v>Undefined</v>
      </c>
      <c r="W35" s="200">
        <v>0</v>
      </c>
      <c r="X35" s="43">
        <f t="shared" si="83"/>
        <v>0</v>
      </c>
      <c r="Y35" s="331" t="str">
        <f>IF(ISBLANK($I35), "Undefined", IF(X35&lt;0.5, "Complete",IF(SUMPRODUCT($N$41:X$41,$N35:X35)&lt;0.5, "To start", "Running")))</f>
        <v>Undefined</v>
      </c>
      <c r="Z35" s="200">
        <v>0</v>
      </c>
      <c r="AA35" s="43">
        <f t="shared" si="84"/>
        <v>0</v>
      </c>
      <c r="AB35" s="331" t="str">
        <f>IF(ISBLANK($I35), "Undefined", IF(AA35&lt;0.5, "Complete",IF(SUMPRODUCT($N$41:AA$41,$N35:AA35)&lt;0.5, "To start", "Running")))</f>
        <v>Undefined</v>
      </c>
      <c r="AC35" s="200">
        <v>0</v>
      </c>
      <c r="AD35" s="43">
        <f t="shared" si="85"/>
        <v>0</v>
      </c>
      <c r="AE35" s="331" t="str">
        <f>IF(ISBLANK($I35), "Undefined", IF(AD35&lt;0.5, "Complete",IF(SUMPRODUCT($N$41:AD$41,$N35:AD35)&lt;0.5, "To start", "Running")))</f>
        <v>Undefined</v>
      </c>
      <c r="AF35" s="200">
        <v>0</v>
      </c>
      <c r="AG35" s="43">
        <f t="shared" si="86"/>
        <v>0</v>
      </c>
      <c r="AH35" s="331" t="str">
        <f>IF(ISBLANK($I35), "Undefined", IF(AG35&lt;0.5, "Complete",IF(SUMPRODUCT($N$41:AG$41,$N35:AG35)&lt;0.5, "To start", "Running")))</f>
        <v>Undefined</v>
      </c>
      <c r="AI35" s="200">
        <v>0</v>
      </c>
      <c r="AJ35" s="43">
        <f t="shared" si="87"/>
        <v>0</v>
      </c>
      <c r="AK35" s="331" t="str">
        <f>IF(ISBLANK($I35), "Undefined", IF(AJ35&lt;0.5, "Complete",IF(SUMPRODUCT($N$41:AJ$41,$N35:AJ35)&lt;0.5, "To start", "Running")))</f>
        <v>Undefined</v>
      </c>
      <c r="AL35" s="200">
        <v>0</v>
      </c>
      <c r="AM35" s="43">
        <f t="shared" si="88"/>
        <v>0</v>
      </c>
      <c r="AN35" s="331" t="str">
        <f>IF(ISBLANK($I35), "Undefined", IF(AM35&lt;0.5, "Complete",IF(SUMPRODUCT($N$41:AM$41,$N35:AM35)&lt;0.5, "To start", "Running")))</f>
        <v>Undefined</v>
      </c>
      <c r="AO35" s="200">
        <v>0</v>
      </c>
      <c r="AP35" s="43">
        <f t="shared" si="89"/>
        <v>0</v>
      </c>
      <c r="AQ35" s="331" t="str">
        <f>IF(ISBLANK($I35), "Undefined", IF(AP35&lt;0.5, "Complete",IF(SUMPRODUCT($N$41:AP$41,$N35:AP35)&lt;0.5, "To start", "Running")))</f>
        <v>Undefined</v>
      </c>
      <c r="AR35" s="200">
        <v>0</v>
      </c>
      <c r="AS35" s="43">
        <f t="shared" si="90"/>
        <v>0</v>
      </c>
      <c r="AT35" s="331" t="str">
        <f>IF(ISBLANK($I35), "Undefined", IF(AS35&lt;0.5, "Complete",IF(SUMPRODUCT($N$41:AS$41,$N35:AS35)&lt;0.5, "To start", "Running")))</f>
        <v>Undefined</v>
      </c>
      <c r="AU35" s="200">
        <v>0</v>
      </c>
      <c r="AV35" s="43">
        <f t="shared" si="91"/>
        <v>0</v>
      </c>
      <c r="AW35" s="331" t="str">
        <f>IF(ISBLANK($I35), "Undefined", IF(AV35&lt;0.5, "Complete",IF(SUMPRODUCT($N$41:AV$41,$N35:AV35)&lt;0.5, "To start", "Running")))</f>
        <v>Undefined</v>
      </c>
      <c r="AX35" s="200">
        <v>0</v>
      </c>
      <c r="AY35" s="43">
        <f t="shared" si="92"/>
        <v>0</v>
      </c>
      <c r="AZ35" s="331" t="str">
        <f>IF(ISBLANK($I35), "Undefined", IF(AY35&lt;0.5, "Complete",IF(SUMPRODUCT($N$41:AY$41,$N35:AY35)&lt;0.5, "To start", "Running")))</f>
        <v>Undefined</v>
      </c>
      <c r="BA35" s="200">
        <v>0</v>
      </c>
      <c r="BB35" s="43">
        <f t="shared" si="93"/>
        <v>0</v>
      </c>
      <c r="BC35" s="331" t="str">
        <f>IF(ISBLANK($I35), "Undefined", IF(BB35&lt;0.5, "Complete",IF(SUMPRODUCT($N$41:BB$41,$N35:BB35)&lt;0.5, "To start", "Running")))</f>
        <v>Undefined</v>
      </c>
      <c r="BD35" s="200">
        <v>0</v>
      </c>
      <c r="BE35" s="43">
        <f t="shared" si="94"/>
        <v>0</v>
      </c>
      <c r="BF35" s="331" t="str">
        <f>IF(ISBLANK($I35), "Undefined", IF(BE35&lt;0.5, "Complete",IF(SUMPRODUCT($N$41:BE$41,$N35:BE35)&lt;0.5, "To start", "Running")))</f>
        <v>Undefined</v>
      </c>
      <c r="BG35" s="200">
        <v>0</v>
      </c>
      <c r="BH35" s="43">
        <f t="shared" si="95"/>
        <v>0</v>
      </c>
      <c r="BI35" s="331" t="str">
        <f>IF(ISBLANK($I35), "Undefined", IF(BH35&lt;0.5, "Complete",IF(SUMPRODUCT($N$41:BH$41,$N35:BH35)&lt;0.5, "To start", "Running")))</f>
        <v>Undefined</v>
      </c>
      <c r="BJ35" s="200">
        <v>0</v>
      </c>
      <c r="BK35" s="43">
        <f t="shared" si="96"/>
        <v>0</v>
      </c>
      <c r="BL35" s="331" t="str">
        <f>IF(ISBLANK($I35), "Undefined", IF(BK35&lt;0.5, "Complete",IF(SUMPRODUCT($N$41:BK$41,$N35:BK35)&lt;0.5, "To start", "Running")))</f>
        <v>Undefined</v>
      </c>
      <c r="BM35" s="200">
        <v>0</v>
      </c>
      <c r="BN35" s="43">
        <f t="shared" si="97"/>
        <v>0</v>
      </c>
      <c r="BO35" s="331" t="str">
        <f>IF(ISBLANK($I35), "Undefined", IF(BN35&lt;0.5, "Complete",IF(SUMPRODUCT($N$41:BN$41,$N35:BN35)&lt;0.5, "To start", "Running")))</f>
        <v>Undefined</v>
      </c>
      <c r="BP35" s="200">
        <v>0</v>
      </c>
      <c r="BQ35" s="43">
        <f t="shared" si="98"/>
        <v>0</v>
      </c>
      <c r="BR35" s="331" t="str">
        <f>IF(ISBLANK($I35), "Undefined", IF(BQ35&lt;0.5, "Complete",IF(SUMPRODUCT($N$41:BQ$41,$N35:BQ35)&lt;0.5, "To start", "Running")))</f>
        <v>Undefined</v>
      </c>
      <c r="BS35" s="200">
        <v>0</v>
      </c>
      <c r="BT35" s="43">
        <f t="shared" si="99"/>
        <v>0</v>
      </c>
      <c r="BU35" s="331" t="str">
        <f>IF(ISBLANK($I35), "Undefined", IF(BT35&lt;0.5, "Complete",IF(SUMPRODUCT($N$41:BT$41,$N35:BT35)&lt;0.5, "To start", "Running")))</f>
        <v>Undefined</v>
      </c>
      <c r="BV35" s="200">
        <v>0</v>
      </c>
      <c r="BW35" s="43">
        <f t="shared" si="100"/>
        <v>0</v>
      </c>
      <c r="BX35" s="331" t="str">
        <f>IF(ISBLANK($I35), "Undefined", IF(BW35&lt;0.5, "Complete",IF(SUMPRODUCT($N$41:BW$41,$N35:BW35)&lt;0.5, "To start", "Running")))</f>
        <v>Undefined</v>
      </c>
      <c r="BY35" s="200">
        <v>0</v>
      </c>
      <c r="BZ35" s="43">
        <f t="shared" si="101"/>
        <v>0</v>
      </c>
      <c r="CA35" s="331" t="str">
        <f>IF(ISBLANK($I35), "Undefined", IF(BZ35&lt;0.5, "Complete",IF(SUMPRODUCT($N$41:BZ$41,$N35:BZ35)&lt;0.5, "To start", "Running")))</f>
        <v>Undefined</v>
      </c>
      <c r="CB35" s="200">
        <v>0</v>
      </c>
      <c r="CC35" s="43">
        <f t="shared" si="102"/>
        <v>0</v>
      </c>
      <c r="CD35" s="331" t="str">
        <f>IF(ISBLANK($I35), "Undefined", IF(CC35&lt;0.5, "Complete",IF(SUMPRODUCT($N$41:CC$41,$N35:CC35)&lt;0.5, "To start", "Running")))</f>
        <v>Undefined</v>
      </c>
      <c r="CE35" s="200">
        <v>0</v>
      </c>
      <c r="CF35" s="43">
        <f t="shared" si="103"/>
        <v>0</v>
      </c>
      <c r="CG35" s="331" t="str">
        <f>IF(ISBLANK($I35), "Undefined", IF(CF35&lt;0.5, "Complete",IF(SUMPRODUCT($N$41:CF$41,$N35:CF35)&lt;0.5, "To start", "Running")))</f>
        <v>Undefined</v>
      </c>
      <c r="CH35" s="200">
        <v>0</v>
      </c>
      <c r="CI35" s="43">
        <f t="shared" si="104"/>
        <v>0</v>
      </c>
      <c r="CJ35" s="331" t="str">
        <f>IF(ISBLANK($I35), "Undefined", IF(CI35&lt;0.5, "Complete",IF(SUMPRODUCT($N$41:CI$41,$N35:CI35)&lt;0.5, "To start", "Running")))</f>
        <v>Undefined</v>
      </c>
      <c r="CK35" s="200">
        <v>0</v>
      </c>
      <c r="CL35" s="43">
        <f t="shared" si="105"/>
        <v>0</v>
      </c>
      <c r="CM35" s="331" t="str">
        <f>IF(ISBLANK($I35), "Undefined", IF(CL35&lt;0.5, "Complete",IF(SUMPRODUCT($N$41:CL$41,$N35:CL35)&lt;0.5, "To start", "Running")))</f>
        <v>Undefined</v>
      </c>
      <c r="CN35" s="200">
        <v>0</v>
      </c>
      <c r="CO35" s="43">
        <f t="shared" si="106"/>
        <v>0</v>
      </c>
      <c r="CP35" s="331" t="str">
        <f>IF(ISBLANK($I35), "Undefined", IF(CO35&lt;0.5, "Complete",IF(SUMPRODUCT($N$41:CO$41,$N35:CO35)&lt;0.5, "To start", "Running")))</f>
        <v>Undefined</v>
      </c>
      <c r="CQ35" s="200">
        <v>0</v>
      </c>
      <c r="CR35" s="43">
        <f t="shared" si="107"/>
        <v>0</v>
      </c>
      <c r="CS35" s="331" t="str">
        <f>IF(ISBLANK($I35), "Undefined", IF(CR35&lt;0.5, "Complete",IF(SUMPRODUCT($N$41:CR$41,$N35:CR35)&lt;0.5, "To start", "Running")))</f>
        <v>Undefined</v>
      </c>
      <c r="CT35" s="200">
        <v>0</v>
      </c>
      <c r="CU35" s="43">
        <f t="shared" si="108"/>
        <v>0</v>
      </c>
      <c r="CV35" s="331" t="str">
        <f>IF(ISBLANK($I35), "Undefined", IF(CU35&lt;0.5, "Complete",IF(SUMPRODUCT($N$41:CU$41,$N35:CU35)&lt;0.5, "To start", "Running")))</f>
        <v>Undefined</v>
      </c>
      <c r="CW35" s="200">
        <v>0</v>
      </c>
      <c r="CX35" s="43">
        <f t="shared" si="109"/>
        <v>0</v>
      </c>
      <c r="CY35" s="331" t="str">
        <f>IF(ISBLANK($I35), "Undefined", IF(CX35&lt;0.5, "Complete",IF(SUMPRODUCT($N$41:CX$41,$N35:CX35)&lt;0.5, "To start", "Running")))</f>
        <v>Undefined</v>
      </c>
      <c r="CZ35" s="200">
        <v>0</v>
      </c>
      <c r="DA35" s="43">
        <f t="shared" si="110"/>
        <v>0</v>
      </c>
      <c r="DB35" s="331" t="str">
        <f>IF(ISBLANK($I35), "Undefined", IF(DA35&lt;0.5, "Complete",IF(SUMPRODUCT($N$41:DA$41,$N35:DA35)&lt;0.5, "To start", "Running")))</f>
        <v>Undefined</v>
      </c>
      <c r="DC35" s="200">
        <v>0</v>
      </c>
      <c r="DD35" s="43">
        <f t="shared" si="111"/>
        <v>0</v>
      </c>
      <c r="DE35" s="331" t="str">
        <f>IF(ISBLANK($I35), "Undefined", IF(DD35&lt;0.5, "Complete",IF(SUMPRODUCT($N$41:DD$41,$N35:DD35)&lt;0.5, "To start", "Running")))</f>
        <v>Undefined</v>
      </c>
      <c r="DF35" s="200">
        <v>0</v>
      </c>
      <c r="DG35" s="43">
        <f t="shared" si="112"/>
        <v>0</v>
      </c>
      <c r="DH35" s="331" t="str">
        <f>IF(ISBLANK($I35), "Undefined", IF(DG35&lt;0.5, "Complete",IF(SUMPRODUCT($N$41:DG$41,$N35:DG35)&lt;0.5, "To start", "Running")))</f>
        <v>Undefined</v>
      </c>
      <c r="DI35" s="200">
        <v>0</v>
      </c>
      <c r="DJ35" s="43">
        <f t="shared" si="113"/>
        <v>0</v>
      </c>
      <c r="DK35" s="331" t="str">
        <f>IF(ISBLANK($I35), "Undefined", IF(DJ35&lt;0.5, "Complete",IF(SUMPRODUCT($N$41:DJ$41,$N35:DJ35)&lt;0.5, "To start", "Running")))</f>
        <v>Undefined</v>
      </c>
      <c r="DL35" s="200">
        <v>0</v>
      </c>
      <c r="DM35" s="43">
        <f t="shared" si="114"/>
        <v>0</v>
      </c>
      <c r="DN35" s="331" t="str">
        <f>IF(ISBLANK($I35), "Undefined", IF(DM35&lt;0.5, "Complete",IF(SUMPRODUCT($N$41:DM$41,$N35:DM35)&lt;0.5, "To start", "Running")))</f>
        <v>Undefined</v>
      </c>
      <c r="DO35" s="200">
        <v>0</v>
      </c>
      <c r="DP35" s="43">
        <f t="shared" si="115"/>
        <v>0</v>
      </c>
      <c r="DQ35" s="331" t="str">
        <f>IF(ISBLANK($I35), "Undefined", IF(DP35&lt;0.5, "Complete",IF(SUMPRODUCT($N$41:DP$41,$N35:DP35)&lt;0.5, "To start", "Running")))</f>
        <v>Undefined</v>
      </c>
      <c r="DR35" s="200">
        <v>0</v>
      </c>
      <c r="DS35" s="43">
        <f t="shared" si="116"/>
        <v>0</v>
      </c>
      <c r="DT35" s="331" t="str">
        <f>IF(ISBLANK($I35), "Undefined", IF(DS35&lt;0.5, "Complete",IF(SUMPRODUCT($N$41:DS$41,$N35:DS35)&lt;0.5, "To start", "Running")))</f>
        <v>Undefined</v>
      </c>
      <c r="DU35" s="200">
        <v>0</v>
      </c>
      <c r="DV35" s="43">
        <f t="shared" si="117"/>
        <v>0</v>
      </c>
      <c r="DW35" s="331" t="str">
        <f>IF(ISBLANK($I35), "Undefined", IF(DV35&lt;0.5, "Complete",IF(SUMPRODUCT($N$41:DV$41,$N35:DV35)&lt;0.5, "To start", "Running")))</f>
        <v>Undefined</v>
      </c>
      <c r="DX35" s="200">
        <v>0</v>
      </c>
      <c r="DY35" s="43">
        <f t="shared" si="118"/>
        <v>0</v>
      </c>
      <c r="DZ35" s="331" t="str">
        <f>IF(ISBLANK($I35), "Undefined", IF(DY35&lt;0.5, "Complete",IF(SUMPRODUCT($N$41:DY$41,$N35:DY35)&lt;0.5, "To start", "Running")))</f>
        <v>Undefined</v>
      </c>
      <c r="EA35" s="200">
        <v>0</v>
      </c>
      <c r="EB35" s="43">
        <f t="shared" si="119"/>
        <v>0</v>
      </c>
      <c r="EC35" s="331" t="str">
        <f>IF(ISBLANK($I35), "Undefined", IF(EB35&lt;0.5, "Complete",IF(SUMPRODUCT($N$41:EB$41,$N35:EB35)&lt;0.5, "To start", "Running")))</f>
        <v>Undefined</v>
      </c>
      <c r="ED35" s="248"/>
      <c r="EE35" s="188">
        <f>SUMPRODUCT($L$41:DK$41,$L35:DK35)</f>
        <v>0</v>
      </c>
      <c r="EF35" s="196">
        <f t="shared" si="77"/>
        <v>0</v>
      </c>
      <c r="EG35" s="188">
        <f ca="1">OFFSET($O35,0,(Capacity!$F$2-SprintStart)*3,1,1)</f>
        <v>0</v>
      </c>
      <c r="EH35" s="196">
        <f t="shared" ca="1" si="77"/>
        <v>0</v>
      </c>
      <c r="EI35" s="188">
        <f t="shared" ca="1" si="39"/>
        <v>0</v>
      </c>
      <c r="EJ35" s="196">
        <f t="shared" ca="1" si="120"/>
        <v>0</v>
      </c>
      <c r="EK35" s="198" t="str">
        <f t="shared" ca="1" si="78"/>
        <v/>
      </c>
      <c r="EL35" s="189">
        <f t="shared" ca="1" si="79"/>
        <v>0</v>
      </c>
      <c r="EM35" s="196">
        <f t="shared" ca="1" si="80"/>
        <v>0</v>
      </c>
    </row>
    <row r="36" spans="1:143" x14ac:dyDescent="0.2">
      <c r="A36" s="309"/>
      <c r="B36" s="309"/>
      <c r="C36" s="310"/>
      <c r="D36" s="106"/>
      <c r="E36" s="106"/>
      <c r="F36" s="107"/>
      <c r="G36" s="205"/>
      <c r="H36" s="311"/>
      <c r="I36" s="312"/>
      <c r="J36" s="186"/>
      <c r="K36" s="204" t="str">
        <f ca="1">IF(SprintStart&gt;Capacity!$F$2, "To start", INDEX(Burndown,ROW(K36)-ROW(K$6),MIN(Capacity!$F$2-SprintStart,29)*3+3))</f>
        <v>Undefined</v>
      </c>
      <c r="L36" s="318"/>
      <c r="M36" s="192">
        <v>0</v>
      </c>
      <c r="N36" s="200">
        <v>0</v>
      </c>
      <c r="O36" s="49">
        <f t="shared" si="81"/>
        <v>0</v>
      </c>
      <c r="P36" s="331" t="str">
        <f>IF(ISBLANK($I36), "Undefined", IF(O36&lt;0.5, "Complete",IF(SUMPRODUCT($N$41:O$41,$N36:O36)&lt;0.5, "To start", "Running")))</f>
        <v>Undefined</v>
      </c>
      <c r="Q36" s="200">
        <v>0</v>
      </c>
      <c r="R36" s="43">
        <f t="shared" si="167"/>
        <v>0</v>
      </c>
      <c r="S36" s="331" t="str">
        <f>IF(ISBLANK($I36), "Undefined", IF(R36&lt;0.5, "Complete",IF(SUMPRODUCT($N$41:R$41,$N36:R36)&lt;0.5, "To start", "Running")))</f>
        <v>Undefined</v>
      </c>
      <c r="T36" s="200">
        <v>0</v>
      </c>
      <c r="U36" s="43">
        <f t="shared" si="82"/>
        <v>0</v>
      </c>
      <c r="V36" s="331" t="str">
        <f>IF(ISBLANK($I36), "Undefined", IF(U36&lt;0.5, "Complete",IF(SUMPRODUCT($N$41:U$41,$N36:U36)&lt;0.5, "To start", "Running")))</f>
        <v>Undefined</v>
      </c>
      <c r="W36" s="200">
        <v>0</v>
      </c>
      <c r="X36" s="43">
        <f t="shared" si="83"/>
        <v>0</v>
      </c>
      <c r="Y36" s="331" t="str">
        <f>IF(ISBLANK($I36), "Undefined", IF(X36&lt;0.5, "Complete",IF(SUMPRODUCT($N$41:X$41,$N36:X36)&lt;0.5, "To start", "Running")))</f>
        <v>Undefined</v>
      </c>
      <c r="Z36" s="200">
        <v>0</v>
      </c>
      <c r="AA36" s="43">
        <f t="shared" si="84"/>
        <v>0</v>
      </c>
      <c r="AB36" s="331" t="str">
        <f>IF(ISBLANK($I36), "Undefined", IF(AA36&lt;0.5, "Complete",IF(SUMPRODUCT($N$41:AA$41,$N36:AA36)&lt;0.5, "To start", "Running")))</f>
        <v>Undefined</v>
      </c>
      <c r="AC36" s="200">
        <v>0</v>
      </c>
      <c r="AD36" s="43">
        <f t="shared" si="85"/>
        <v>0</v>
      </c>
      <c r="AE36" s="331" t="str">
        <f>IF(ISBLANK($I36), "Undefined", IF(AD36&lt;0.5, "Complete",IF(SUMPRODUCT($N$41:AD$41,$N36:AD36)&lt;0.5, "To start", "Running")))</f>
        <v>Undefined</v>
      </c>
      <c r="AF36" s="200">
        <v>0</v>
      </c>
      <c r="AG36" s="43">
        <f t="shared" si="86"/>
        <v>0</v>
      </c>
      <c r="AH36" s="331" t="str">
        <f>IF(ISBLANK($I36), "Undefined", IF(AG36&lt;0.5, "Complete",IF(SUMPRODUCT($N$41:AG$41,$N36:AG36)&lt;0.5, "To start", "Running")))</f>
        <v>Undefined</v>
      </c>
      <c r="AI36" s="200">
        <v>0</v>
      </c>
      <c r="AJ36" s="43">
        <f t="shared" si="87"/>
        <v>0</v>
      </c>
      <c r="AK36" s="331" t="str">
        <f>IF(ISBLANK($I36), "Undefined", IF(AJ36&lt;0.5, "Complete",IF(SUMPRODUCT($N$41:AJ$41,$N36:AJ36)&lt;0.5, "To start", "Running")))</f>
        <v>Undefined</v>
      </c>
      <c r="AL36" s="200">
        <v>0</v>
      </c>
      <c r="AM36" s="43">
        <f t="shared" si="88"/>
        <v>0</v>
      </c>
      <c r="AN36" s="331" t="str">
        <f>IF(ISBLANK($I36), "Undefined", IF(AM36&lt;0.5, "Complete",IF(SUMPRODUCT($N$41:AM$41,$N36:AM36)&lt;0.5, "To start", "Running")))</f>
        <v>Undefined</v>
      </c>
      <c r="AO36" s="200">
        <v>0</v>
      </c>
      <c r="AP36" s="43">
        <f t="shared" si="89"/>
        <v>0</v>
      </c>
      <c r="AQ36" s="331" t="str">
        <f>IF(ISBLANK($I36), "Undefined", IF(AP36&lt;0.5, "Complete",IF(SUMPRODUCT($N$41:AP$41,$N36:AP36)&lt;0.5, "To start", "Running")))</f>
        <v>Undefined</v>
      </c>
      <c r="AR36" s="200">
        <v>0</v>
      </c>
      <c r="AS36" s="43">
        <f t="shared" si="90"/>
        <v>0</v>
      </c>
      <c r="AT36" s="331" t="str">
        <f>IF(ISBLANK($I36), "Undefined", IF(AS36&lt;0.5, "Complete",IF(SUMPRODUCT($N$41:AS$41,$N36:AS36)&lt;0.5, "To start", "Running")))</f>
        <v>Undefined</v>
      </c>
      <c r="AU36" s="200">
        <v>0</v>
      </c>
      <c r="AV36" s="43">
        <f t="shared" si="91"/>
        <v>0</v>
      </c>
      <c r="AW36" s="331" t="str">
        <f>IF(ISBLANK($I36), "Undefined", IF(AV36&lt;0.5, "Complete",IF(SUMPRODUCT($N$41:AV$41,$N36:AV36)&lt;0.5, "To start", "Running")))</f>
        <v>Undefined</v>
      </c>
      <c r="AX36" s="200">
        <v>0</v>
      </c>
      <c r="AY36" s="43">
        <f t="shared" si="92"/>
        <v>0</v>
      </c>
      <c r="AZ36" s="331" t="str">
        <f>IF(ISBLANK($I36), "Undefined", IF(AY36&lt;0.5, "Complete",IF(SUMPRODUCT($N$41:AY$41,$N36:AY36)&lt;0.5, "To start", "Running")))</f>
        <v>Undefined</v>
      </c>
      <c r="BA36" s="200">
        <v>0</v>
      </c>
      <c r="BB36" s="43">
        <f t="shared" si="93"/>
        <v>0</v>
      </c>
      <c r="BC36" s="331" t="str">
        <f>IF(ISBLANK($I36), "Undefined", IF(BB36&lt;0.5, "Complete",IF(SUMPRODUCT($N$41:BB$41,$N36:BB36)&lt;0.5, "To start", "Running")))</f>
        <v>Undefined</v>
      </c>
      <c r="BD36" s="200">
        <v>0</v>
      </c>
      <c r="BE36" s="43">
        <f t="shared" si="94"/>
        <v>0</v>
      </c>
      <c r="BF36" s="331" t="str">
        <f>IF(ISBLANK($I36), "Undefined", IF(BE36&lt;0.5, "Complete",IF(SUMPRODUCT($N$41:BE$41,$N36:BE36)&lt;0.5, "To start", "Running")))</f>
        <v>Undefined</v>
      </c>
      <c r="BG36" s="200">
        <v>0</v>
      </c>
      <c r="BH36" s="43">
        <f t="shared" si="95"/>
        <v>0</v>
      </c>
      <c r="BI36" s="331" t="str">
        <f>IF(ISBLANK($I36), "Undefined", IF(BH36&lt;0.5, "Complete",IF(SUMPRODUCT($N$41:BH$41,$N36:BH36)&lt;0.5, "To start", "Running")))</f>
        <v>Undefined</v>
      </c>
      <c r="BJ36" s="200">
        <v>0</v>
      </c>
      <c r="BK36" s="43">
        <f t="shared" si="96"/>
        <v>0</v>
      </c>
      <c r="BL36" s="331" t="str">
        <f>IF(ISBLANK($I36), "Undefined", IF(BK36&lt;0.5, "Complete",IF(SUMPRODUCT($N$41:BK$41,$N36:BK36)&lt;0.5, "To start", "Running")))</f>
        <v>Undefined</v>
      </c>
      <c r="BM36" s="200">
        <v>0</v>
      </c>
      <c r="BN36" s="43">
        <f t="shared" si="97"/>
        <v>0</v>
      </c>
      <c r="BO36" s="331" t="str">
        <f>IF(ISBLANK($I36), "Undefined", IF(BN36&lt;0.5, "Complete",IF(SUMPRODUCT($N$41:BN$41,$N36:BN36)&lt;0.5, "To start", "Running")))</f>
        <v>Undefined</v>
      </c>
      <c r="BP36" s="200">
        <v>0</v>
      </c>
      <c r="BQ36" s="43">
        <f t="shared" si="98"/>
        <v>0</v>
      </c>
      <c r="BR36" s="331" t="str">
        <f>IF(ISBLANK($I36), "Undefined", IF(BQ36&lt;0.5, "Complete",IF(SUMPRODUCT($N$41:BQ$41,$N36:BQ36)&lt;0.5, "To start", "Running")))</f>
        <v>Undefined</v>
      </c>
      <c r="BS36" s="200">
        <v>0</v>
      </c>
      <c r="BT36" s="43">
        <f t="shared" si="99"/>
        <v>0</v>
      </c>
      <c r="BU36" s="331" t="str">
        <f>IF(ISBLANK($I36), "Undefined", IF(BT36&lt;0.5, "Complete",IF(SUMPRODUCT($N$41:BT$41,$N36:BT36)&lt;0.5, "To start", "Running")))</f>
        <v>Undefined</v>
      </c>
      <c r="BV36" s="200">
        <v>0</v>
      </c>
      <c r="BW36" s="43">
        <f t="shared" si="100"/>
        <v>0</v>
      </c>
      <c r="BX36" s="331" t="str">
        <f>IF(ISBLANK($I36), "Undefined", IF(BW36&lt;0.5, "Complete",IF(SUMPRODUCT($N$41:BW$41,$N36:BW36)&lt;0.5, "To start", "Running")))</f>
        <v>Undefined</v>
      </c>
      <c r="BY36" s="200">
        <v>0</v>
      </c>
      <c r="BZ36" s="43">
        <f t="shared" si="101"/>
        <v>0</v>
      </c>
      <c r="CA36" s="331" t="str">
        <f>IF(ISBLANK($I36), "Undefined", IF(BZ36&lt;0.5, "Complete",IF(SUMPRODUCT($N$41:BZ$41,$N36:BZ36)&lt;0.5, "To start", "Running")))</f>
        <v>Undefined</v>
      </c>
      <c r="CB36" s="200">
        <v>0</v>
      </c>
      <c r="CC36" s="43">
        <f t="shared" si="102"/>
        <v>0</v>
      </c>
      <c r="CD36" s="331" t="str">
        <f>IF(ISBLANK($I36), "Undefined", IF(CC36&lt;0.5, "Complete",IF(SUMPRODUCT($N$41:CC$41,$N36:CC36)&lt;0.5, "To start", "Running")))</f>
        <v>Undefined</v>
      </c>
      <c r="CE36" s="200">
        <v>0</v>
      </c>
      <c r="CF36" s="43">
        <f t="shared" si="103"/>
        <v>0</v>
      </c>
      <c r="CG36" s="331" t="str">
        <f>IF(ISBLANK($I36), "Undefined", IF(CF36&lt;0.5, "Complete",IF(SUMPRODUCT($N$41:CF$41,$N36:CF36)&lt;0.5, "To start", "Running")))</f>
        <v>Undefined</v>
      </c>
      <c r="CH36" s="200">
        <v>0</v>
      </c>
      <c r="CI36" s="43">
        <f t="shared" si="104"/>
        <v>0</v>
      </c>
      <c r="CJ36" s="331" t="str">
        <f>IF(ISBLANK($I36), "Undefined", IF(CI36&lt;0.5, "Complete",IF(SUMPRODUCT($N$41:CI$41,$N36:CI36)&lt;0.5, "To start", "Running")))</f>
        <v>Undefined</v>
      </c>
      <c r="CK36" s="200">
        <v>0</v>
      </c>
      <c r="CL36" s="43">
        <f t="shared" si="105"/>
        <v>0</v>
      </c>
      <c r="CM36" s="331" t="str">
        <f>IF(ISBLANK($I36), "Undefined", IF(CL36&lt;0.5, "Complete",IF(SUMPRODUCT($N$41:CL$41,$N36:CL36)&lt;0.5, "To start", "Running")))</f>
        <v>Undefined</v>
      </c>
      <c r="CN36" s="200">
        <v>0</v>
      </c>
      <c r="CO36" s="43">
        <f t="shared" si="106"/>
        <v>0</v>
      </c>
      <c r="CP36" s="331" t="str">
        <f>IF(ISBLANK($I36), "Undefined", IF(CO36&lt;0.5, "Complete",IF(SUMPRODUCT($N$41:CO$41,$N36:CO36)&lt;0.5, "To start", "Running")))</f>
        <v>Undefined</v>
      </c>
      <c r="CQ36" s="200">
        <v>0</v>
      </c>
      <c r="CR36" s="43">
        <f t="shared" si="107"/>
        <v>0</v>
      </c>
      <c r="CS36" s="331" t="str">
        <f>IF(ISBLANK($I36), "Undefined", IF(CR36&lt;0.5, "Complete",IF(SUMPRODUCT($N$41:CR$41,$N36:CR36)&lt;0.5, "To start", "Running")))</f>
        <v>Undefined</v>
      </c>
      <c r="CT36" s="200">
        <v>0</v>
      </c>
      <c r="CU36" s="43">
        <f t="shared" si="108"/>
        <v>0</v>
      </c>
      <c r="CV36" s="331" t="str">
        <f>IF(ISBLANK($I36), "Undefined", IF(CU36&lt;0.5, "Complete",IF(SUMPRODUCT($N$41:CU$41,$N36:CU36)&lt;0.5, "To start", "Running")))</f>
        <v>Undefined</v>
      </c>
      <c r="CW36" s="200">
        <v>0</v>
      </c>
      <c r="CX36" s="43">
        <f t="shared" si="109"/>
        <v>0</v>
      </c>
      <c r="CY36" s="331" t="str">
        <f>IF(ISBLANK($I36), "Undefined", IF(CX36&lt;0.5, "Complete",IF(SUMPRODUCT($N$41:CX$41,$N36:CX36)&lt;0.5, "To start", "Running")))</f>
        <v>Undefined</v>
      </c>
      <c r="CZ36" s="200">
        <v>0</v>
      </c>
      <c r="DA36" s="43">
        <f t="shared" si="110"/>
        <v>0</v>
      </c>
      <c r="DB36" s="331" t="str">
        <f>IF(ISBLANK($I36), "Undefined", IF(DA36&lt;0.5, "Complete",IF(SUMPRODUCT($N$41:DA$41,$N36:DA36)&lt;0.5, "To start", "Running")))</f>
        <v>Undefined</v>
      </c>
      <c r="DC36" s="200">
        <v>0</v>
      </c>
      <c r="DD36" s="43">
        <f t="shared" si="111"/>
        <v>0</v>
      </c>
      <c r="DE36" s="331" t="str">
        <f>IF(ISBLANK($I36), "Undefined", IF(DD36&lt;0.5, "Complete",IF(SUMPRODUCT($N$41:DD$41,$N36:DD36)&lt;0.5, "To start", "Running")))</f>
        <v>Undefined</v>
      </c>
      <c r="DF36" s="200">
        <v>0</v>
      </c>
      <c r="DG36" s="43">
        <f t="shared" si="112"/>
        <v>0</v>
      </c>
      <c r="DH36" s="331" t="str">
        <f>IF(ISBLANK($I36), "Undefined", IF(DG36&lt;0.5, "Complete",IF(SUMPRODUCT($N$41:DG$41,$N36:DG36)&lt;0.5, "To start", "Running")))</f>
        <v>Undefined</v>
      </c>
      <c r="DI36" s="200">
        <v>0</v>
      </c>
      <c r="DJ36" s="43">
        <f t="shared" si="113"/>
        <v>0</v>
      </c>
      <c r="DK36" s="331" t="str">
        <f>IF(ISBLANK($I36), "Undefined", IF(DJ36&lt;0.5, "Complete",IF(SUMPRODUCT($N$41:DJ$41,$N36:DJ36)&lt;0.5, "To start", "Running")))</f>
        <v>Undefined</v>
      </c>
      <c r="DL36" s="200">
        <v>0</v>
      </c>
      <c r="DM36" s="43">
        <f t="shared" si="114"/>
        <v>0</v>
      </c>
      <c r="DN36" s="331" t="str">
        <f>IF(ISBLANK($I36), "Undefined", IF(DM36&lt;0.5, "Complete",IF(SUMPRODUCT($N$41:DM$41,$N36:DM36)&lt;0.5, "To start", "Running")))</f>
        <v>Undefined</v>
      </c>
      <c r="DO36" s="200">
        <v>0</v>
      </c>
      <c r="DP36" s="43">
        <f t="shared" si="115"/>
        <v>0</v>
      </c>
      <c r="DQ36" s="331" t="str">
        <f>IF(ISBLANK($I36), "Undefined", IF(DP36&lt;0.5, "Complete",IF(SUMPRODUCT($N$41:DP$41,$N36:DP36)&lt;0.5, "To start", "Running")))</f>
        <v>Undefined</v>
      </c>
      <c r="DR36" s="200">
        <v>0</v>
      </c>
      <c r="DS36" s="43">
        <f t="shared" si="116"/>
        <v>0</v>
      </c>
      <c r="DT36" s="331" t="str">
        <f>IF(ISBLANK($I36), "Undefined", IF(DS36&lt;0.5, "Complete",IF(SUMPRODUCT($N$41:DS$41,$N36:DS36)&lt;0.5, "To start", "Running")))</f>
        <v>Undefined</v>
      </c>
      <c r="DU36" s="200">
        <v>0</v>
      </c>
      <c r="DV36" s="43">
        <f t="shared" si="117"/>
        <v>0</v>
      </c>
      <c r="DW36" s="331" t="str">
        <f>IF(ISBLANK($I36), "Undefined", IF(DV36&lt;0.5, "Complete",IF(SUMPRODUCT($N$41:DV$41,$N36:DV36)&lt;0.5, "To start", "Running")))</f>
        <v>Undefined</v>
      </c>
      <c r="DX36" s="200">
        <v>0</v>
      </c>
      <c r="DY36" s="43">
        <f t="shared" si="118"/>
        <v>0</v>
      </c>
      <c r="DZ36" s="331" t="str">
        <f>IF(ISBLANK($I36), "Undefined", IF(DY36&lt;0.5, "Complete",IF(SUMPRODUCT($N$41:DY$41,$N36:DY36)&lt;0.5, "To start", "Running")))</f>
        <v>Undefined</v>
      </c>
      <c r="EA36" s="200">
        <v>0</v>
      </c>
      <c r="EB36" s="43">
        <f t="shared" si="119"/>
        <v>0</v>
      </c>
      <c r="EC36" s="331" t="str">
        <f>IF(ISBLANK($I36), "Undefined", IF(EB36&lt;0.5, "Complete",IF(SUMPRODUCT($N$41:EB$41,$N36:EB36)&lt;0.5, "To start", "Running")))</f>
        <v>Undefined</v>
      </c>
      <c r="ED36" s="248"/>
      <c r="EE36" s="188">
        <f>SUMPRODUCT($L$41:DK$41,$L36:DK36)</f>
        <v>0</v>
      </c>
      <c r="EF36" s="196">
        <f t="shared" si="77"/>
        <v>0</v>
      </c>
      <c r="EG36" s="188">
        <f ca="1">OFFSET($O36,0,(Capacity!$F$2-SprintStart)*3,1,1)</f>
        <v>0</v>
      </c>
      <c r="EH36" s="196">
        <f t="shared" ca="1" si="77"/>
        <v>0</v>
      </c>
      <c r="EI36" s="188">
        <f t="shared" ca="1" si="39"/>
        <v>0</v>
      </c>
      <c r="EJ36" s="196">
        <f t="shared" ca="1" si="120"/>
        <v>0</v>
      </c>
      <c r="EK36" s="198" t="str">
        <f t="shared" ca="1" si="78"/>
        <v/>
      </c>
      <c r="EL36" s="189">
        <f t="shared" ca="1" si="79"/>
        <v>0</v>
      </c>
      <c r="EM36" s="196">
        <f t="shared" ca="1" si="80"/>
        <v>0</v>
      </c>
    </row>
    <row r="37" spans="1:143" x14ac:dyDescent="0.2">
      <c r="A37" s="309"/>
      <c r="B37" s="309"/>
      <c r="C37" s="310"/>
      <c r="D37" s="106"/>
      <c r="E37" s="106"/>
      <c r="F37" s="107"/>
      <c r="G37" s="205"/>
      <c r="H37" s="311"/>
      <c r="I37" s="312"/>
      <c r="J37" s="186"/>
      <c r="K37" s="204" t="str">
        <f ca="1">IF(SprintStart&gt;Capacity!$F$2, "To start", INDEX(Burndown,ROW(K37)-ROW(K$6),MIN(Capacity!$F$2-SprintStart,29)*3+3))</f>
        <v>Undefined</v>
      </c>
      <c r="L37" s="318"/>
      <c r="M37" s="192">
        <v>0</v>
      </c>
      <c r="N37" s="200">
        <v>0</v>
      </c>
      <c r="O37" s="49">
        <f t="shared" si="81"/>
        <v>0</v>
      </c>
      <c r="P37" s="331" t="str">
        <f>IF(ISBLANK($I37), "Undefined", IF(O37&lt;0.5, "Complete",IF(SUMPRODUCT($N$41:O$41,$N37:O37)&lt;0.5, "To start", "Running")))</f>
        <v>Undefined</v>
      </c>
      <c r="Q37" s="200">
        <v>0</v>
      </c>
      <c r="R37" s="43">
        <f t="shared" si="167"/>
        <v>0</v>
      </c>
      <c r="S37" s="331" t="str">
        <f>IF(ISBLANK($I37), "Undefined", IF(R37&lt;0.5, "Complete",IF(SUMPRODUCT($N$41:R$41,$N37:R37)&lt;0.5, "To start", "Running")))</f>
        <v>Undefined</v>
      </c>
      <c r="T37" s="200">
        <v>0</v>
      </c>
      <c r="U37" s="43">
        <f t="shared" si="82"/>
        <v>0</v>
      </c>
      <c r="V37" s="331" t="str">
        <f>IF(ISBLANK($I37), "Undefined", IF(U37&lt;0.5, "Complete",IF(SUMPRODUCT($N$41:U$41,$N37:U37)&lt;0.5, "To start", "Running")))</f>
        <v>Undefined</v>
      </c>
      <c r="W37" s="200">
        <v>0</v>
      </c>
      <c r="X37" s="43">
        <f t="shared" si="83"/>
        <v>0</v>
      </c>
      <c r="Y37" s="331" t="str">
        <f>IF(ISBLANK($I37), "Undefined", IF(X37&lt;0.5, "Complete",IF(SUMPRODUCT($N$41:X$41,$N37:X37)&lt;0.5, "To start", "Running")))</f>
        <v>Undefined</v>
      </c>
      <c r="Z37" s="200">
        <v>0</v>
      </c>
      <c r="AA37" s="43">
        <f t="shared" si="84"/>
        <v>0</v>
      </c>
      <c r="AB37" s="331" t="str">
        <f>IF(ISBLANK($I37), "Undefined", IF(AA37&lt;0.5, "Complete",IF(SUMPRODUCT($N$41:AA$41,$N37:AA37)&lt;0.5, "To start", "Running")))</f>
        <v>Undefined</v>
      </c>
      <c r="AC37" s="200">
        <v>0</v>
      </c>
      <c r="AD37" s="43">
        <f t="shared" si="85"/>
        <v>0</v>
      </c>
      <c r="AE37" s="331" t="str">
        <f>IF(ISBLANK($I37), "Undefined", IF(AD37&lt;0.5, "Complete",IF(SUMPRODUCT($N$41:AD$41,$N37:AD37)&lt;0.5, "To start", "Running")))</f>
        <v>Undefined</v>
      </c>
      <c r="AF37" s="200">
        <v>0</v>
      </c>
      <c r="AG37" s="43">
        <f t="shared" si="86"/>
        <v>0</v>
      </c>
      <c r="AH37" s="331" t="str">
        <f>IF(ISBLANK($I37), "Undefined", IF(AG37&lt;0.5, "Complete",IF(SUMPRODUCT($N$41:AG$41,$N37:AG37)&lt;0.5, "To start", "Running")))</f>
        <v>Undefined</v>
      </c>
      <c r="AI37" s="200">
        <v>0</v>
      </c>
      <c r="AJ37" s="43">
        <f t="shared" si="87"/>
        <v>0</v>
      </c>
      <c r="AK37" s="331" t="str">
        <f>IF(ISBLANK($I37), "Undefined", IF(AJ37&lt;0.5, "Complete",IF(SUMPRODUCT($N$41:AJ$41,$N37:AJ37)&lt;0.5, "To start", "Running")))</f>
        <v>Undefined</v>
      </c>
      <c r="AL37" s="200">
        <v>0</v>
      </c>
      <c r="AM37" s="43">
        <f t="shared" si="88"/>
        <v>0</v>
      </c>
      <c r="AN37" s="331" t="str">
        <f>IF(ISBLANK($I37), "Undefined", IF(AM37&lt;0.5, "Complete",IF(SUMPRODUCT($N$41:AM$41,$N37:AM37)&lt;0.5, "To start", "Running")))</f>
        <v>Undefined</v>
      </c>
      <c r="AO37" s="200">
        <v>0</v>
      </c>
      <c r="AP37" s="43">
        <f t="shared" si="89"/>
        <v>0</v>
      </c>
      <c r="AQ37" s="331" t="str">
        <f>IF(ISBLANK($I37), "Undefined", IF(AP37&lt;0.5, "Complete",IF(SUMPRODUCT($N$41:AP$41,$N37:AP37)&lt;0.5, "To start", "Running")))</f>
        <v>Undefined</v>
      </c>
      <c r="AR37" s="200">
        <v>0</v>
      </c>
      <c r="AS37" s="43">
        <f t="shared" si="90"/>
        <v>0</v>
      </c>
      <c r="AT37" s="331" t="str">
        <f>IF(ISBLANK($I37), "Undefined", IF(AS37&lt;0.5, "Complete",IF(SUMPRODUCT($N$41:AS$41,$N37:AS37)&lt;0.5, "To start", "Running")))</f>
        <v>Undefined</v>
      </c>
      <c r="AU37" s="200">
        <v>0</v>
      </c>
      <c r="AV37" s="43">
        <f t="shared" si="91"/>
        <v>0</v>
      </c>
      <c r="AW37" s="331" t="str">
        <f>IF(ISBLANK($I37), "Undefined", IF(AV37&lt;0.5, "Complete",IF(SUMPRODUCT($N$41:AV$41,$N37:AV37)&lt;0.5, "To start", "Running")))</f>
        <v>Undefined</v>
      </c>
      <c r="AX37" s="200">
        <v>0</v>
      </c>
      <c r="AY37" s="43">
        <f t="shared" si="92"/>
        <v>0</v>
      </c>
      <c r="AZ37" s="331" t="str">
        <f>IF(ISBLANK($I37), "Undefined", IF(AY37&lt;0.5, "Complete",IF(SUMPRODUCT($N$41:AY$41,$N37:AY37)&lt;0.5, "To start", "Running")))</f>
        <v>Undefined</v>
      </c>
      <c r="BA37" s="200">
        <v>0</v>
      </c>
      <c r="BB37" s="43">
        <f t="shared" si="93"/>
        <v>0</v>
      </c>
      <c r="BC37" s="331" t="str">
        <f>IF(ISBLANK($I37), "Undefined", IF(BB37&lt;0.5, "Complete",IF(SUMPRODUCT($N$41:BB$41,$N37:BB37)&lt;0.5, "To start", "Running")))</f>
        <v>Undefined</v>
      </c>
      <c r="BD37" s="200">
        <v>0</v>
      </c>
      <c r="BE37" s="43">
        <f t="shared" si="94"/>
        <v>0</v>
      </c>
      <c r="BF37" s="331" t="str">
        <f>IF(ISBLANK($I37), "Undefined", IF(BE37&lt;0.5, "Complete",IF(SUMPRODUCT($N$41:BE$41,$N37:BE37)&lt;0.5, "To start", "Running")))</f>
        <v>Undefined</v>
      </c>
      <c r="BG37" s="200">
        <v>0</v>
      </c>
      <c r="BH37" s="43">
        <f t="shared" si="95"/>
        <v>0</v>
      </c>
      <c r="BI37" s="331" t="str">
        <f>IF(ISBLANK($I37), "Undefined", IF(BH37&lt;0.5, "Complete",IF(SUMPRODUCT($N$41:BH$41,$N37:BH37)&lt;0.5, "To start", "Running")))</f>
        <v>Undefined</v>
      </c>
      <c r="BJ37" s="200">
        <v>0</v>
      </c>
      <c r="BK37" s="43">
        <f t="shared" si="96"/>
        <v>0</v>
      </c>
      <c r="BL37" s="331" t="str">
        <f>IF(ISBLANK($I37), "Undefined", IF(BK37&lt;0.5, "Complete",IF(SUMPRODUCT($N$41:BK$41,$N37:BK37)&lt;0.5, "To start", "Running")))</f>
        <v>Undefined</v>
      </c>
      <c r="BM37" s="200">
        <v>0</v>
      </c>
      <c r="BN37" s="43">
        <f t="shared" si="97"/>
        <v>0</v>
      </c>
      <c r="BO37" s="331" t="str">
        <f>IF(ISBLANK($I37), "Undefined", IF(BN37&lt;0.5, "Complete",IF(SUMPRODUCT($N$41:BN$41,$N37:BN37)&lt;0.5, "To start", "Running")))</f>
        <v>Undefined</v>
      </c>
      <c r="BP37" s="200">
        <v>0</v>
      </c>
      <c r="BQ37" s="43">
        <f t="shared" si="98"/>
        <v>0</v>
      </c>
      <c r="BR37" s="331" t="str">
        <f>IF(ISBLANK($I37), "Undefined", IF(BQ37&lt;0.5, "Complete",IF(SUMPRODUCT($N$41:BQ$41,$N37:BQ37)&lt;0.5, "To start", "Running")))</f>
        <v>Undefined</v>
      </c>
      <c r="BS37" s="200">
        <v>0</v>
      </c>
      <c r="BT37" s="43">
        <f t="shared" si="99"/>
        <v>0</v>
      </c>
      <c r="BU37" s="331" t="str">
        <f>IF(ISBLANK($I37), "Undefined", IF(BT37&lt;0.5, "Complete",IF(SUMPRODUCT($N$41:BT$41,$N37:BT37)&lt;0.5, "To start", "Running")))</f>
        <v>Undefined</v>
      </c>
      <c r="BV37" s="200">
        <v>0</v>
      </c>
      <c r="BW37" s="43">
        <f t="shared" si="100"/>
        <v>0</v>
      </c>
      <c r="BX37" s="331" t="str">
        <f>IF(ISBLANK($I37), "Undefined", IF(BW37&lt;0.5, "Complete",IF(SUMPRODUCT($N$41:BW$41,$N37:BW37)&lt;0.5, "To start", "Running")))</f>
        <v>Undefined</v>
      </c>
      <c r="BY37" s="200">
        <v>0</v>
      </c>
      <c r="BZ37" s="43">
        <f t="shared" si="101"/>
        <v>0</v>
      </c>
      <c r="CA37" s="331" t="str">
        <f>IF(ISBLANK($I37), "Undefined", IF(BZ37&lt;0.5, "Complete",IF(SUMPRODUCT($N$41:BZ$41,$N37:BZ37)&lt;0.5, "To start", "Running")))</f>
        <v>Undefined</v>
      </c>
      <c r="CB37" s="200">
        <v>0</v>
      </c>
      <c r="CC37" s="43">
        <f t="shared" si="102"/>
        <v>0</v>
      </c>
      <c r="CD37" s="331" t="str">
        <f>IF(ISBLANK($I37), "Undefined", IF(CC37&lt;0.5, "Complete",IF(SUMPRODUCT($N$41:CC$41,$N37:CC37)&lt;0.5, "To start", "Running")))</f>
        <v>Undefined</v>
      </c>
      <c r="CE37" s="200">
        <v>0</v>
      </c>
      <c r="CF37" s="43">
        <f t="shared" si="103"/>
        <v>0</v>
      </c>
      <c r="CG37" s="331" t="str">
        <f>IF(ISBLANK($I37), "Undefined", IF(CF37&lt;0.5, "Complete",IF(SUMPRODUCT($N$41:CF$41,$N37:CF37)&lt;0.5, "To start", "Running")))</f>
        <v>Undefined</v>
      </c>
      <c r="CH37" s="200">
        <v>0</v>
      </c>
      <c r="CI37" s="43">
        <f t="shared" si="104"/>
        <v>0</v>
      </c>
      <c r="CJ37" s="331" t="str">
        <f>IF(ISBLANK($I37), "Undefined", IF(CI37&lt;0.5, "Complete",IF(SUMPRODUCT($N$41:CI$41,$N37:CI37)&lt;0.5, "To start", "Running")))</f>
        <v>Undefined</v>
      </c>
      <c r="CK37" s="200">
        <v>0</v>
      </c>
      <c r="CL37" s="43">
        <f t="shared" si="105"/>
        <v>0</v>
      </c>
      <c r="CM37" s="331" t="str">
        <f>IF(ISBLANK($I37), "Undefined", IF(CL37&lt;0.5, "Complete",IF(SUMPRODUCT($N$41:CL$41,$N37:CL37)&lt;0.5, "To start", "Running")))</f>
        <v>Undefined</v>
      </c>
      <c r="CN37" s="200">
        <v>0</v>
      </c>
      <c r="CO37" s="43">
        <f t="shared" si="106"/>
        <v>0</v>
      </c>
      <c r="CP37" s="331" t="str">
        <f>IF(ISBLANK($I37), "Undefined", IF(CO37&lt;0.5, "Complete",IF(SUMPRODUCT($N$41:CO$41,$N37:CO37)&lt;0.5, "To start", "Running")))</f>
        <v>Undefined</v>
      </c>
      <c r="CQ37" s="200">
        <v>0</v>
      </c>
      <c r="CR37" s="43">
        <f t="shared" si="107"/>
        <v>0</v>
      </c>
      <c r="CS37" s="331" t="str">
        <f>IF(ISBLANK($I37), "Undefined", IF(CR37&lt;0.5, "Complete",IF(SUMPRODUCT($N$41:CR$41,$N37:CR37)&lt;0.5, "To start", "Running")))</f>
        <v>Undefined</v>
      </c>
      <c r="CT37" s="200">
        <v>0</v>
      </c>
      <c r="CU37" s="43">
        <f t="shared" si="108"/>
        <v>0</v>
      </c>
      <c r="CV37" s="331" t="str">
        <f>IF(ISBLANK($I37), "Undefined", IF(CU37&lt;0.5, "Complete",IF(SUMPRODUCT($N$41:CU$41,$N37:CU37)&lt;0.5, "To start", "Running")))</f>
        <v>Undefined</v>
      </c>
      <c r="CW37" s="200">
        <v>0</v>
      </c>
      <c r="CX37" s="43">
        <f t="shared" si="109"/>
        <v>0</v>
      </c>
      <c r="CY37" s="331" t="str">
        <f>IF(ISBLANK($I37), "Undefined", IF(CX37&lt;0.5, "Complete",IF(SUMPRODUCT($N$41:CX$41,$N37:CX37)&lt;0.5, "To start", "Running")))</f>
        <v>Undefined</v>
      </c>
      <c r="CZ37" s="200">
        <v>0</v>
      </c>
      <c r="DA37" s="43">
        <f t="shared" si="110"/>
        <v>0</v>
      </c>
      <c r="DB37" s="331" t="str">
        <f>IF(ISBLANK($I37), "Undefined", IF(DA37&lt;0.5, "Complete",IF(SUMPRODUCT($N$41:DA$41,$N37:DA37)&lt;0.5, "To start", "Running")))</f>
        <v>Undefined</v>
      </c>
      <c r="DC37" s="200">
        <v>0</v>
      </c>
      <c r="DD37" s="43">
        <f t="shared" si="111"/>
        <v>0</v>
      </c>
      <c r="DE37" s="331" t="str">
        <f>IF(ISBLANK($I37), "Undefined", IF(DD37&lt;0.5, "Complete",IF(SUMPRODUCT($N$41:DD$41,$N37:DD37)&lt;0.5, "To start", "Running")))</f>
        <v>Undefined</v>
      </c>
      <c r="DF37" s="200">
        <v>0</v>
      </c>
      <c r="DG37" s="43">
        <f t="shared" si="112"/>
        <v>0</v>
      </c>
      <c r="DH37" s="331" t="str">
        <f>IF(ISBLANK($I37), "Undefined", IF(DG37&lt;0.5, "Complete",IF(SUMPRODUCT($N$41:DG$41,$N37:DG37)&lt;0.5, "To start", "Running")))</f>
        <v>Undefined</v>
      </c>
      <c r="DI37" s="200">
        <v>0</v>
      </c>
      <c r="DJ37" s="43">
        <f t="shared" si="113"/>
        <v>0</v>
      </c>
      <c r="DK37" s="331" t="str">
        <f>IF(ISBLANK($I37), "Undefined", IF(DJ37&lt;0.5, "Complete",IF(SUMPRODUCT($N$41:DJ$41,$N37:DJ37)&lt;0.5, "To start", "Running")))</f>
        <v>Undefined</v>
      </c>
      <c r="DL37" s="200">
        <v>0</v>
      </c>
      <c r="DM37" s="43">
        <f t="shared" si="114"/>
        <v>0</v>
      </c>
      <c r="DN37" s="331" t="str">
        <f>IF(ISBLANK($I37), "Undefined", IF(DM37&lt;0.5, "Complete",IF(SUMPRODUCT($N$41:DM$41,$N37:DM37)&lt;0.5, "To start", "Running")))</f>
        <v>Undefined</v>
      </c>
      <c r="DO37" s="200">
        <v>0</v>
      </c>
      <c r="DP37" s="43">
        <f t="shared" si="115"/>
        <v>0</v>
      </c>
      <c r="DQ37" s="331" t="str">
        <f>IF(ISBLANK($I37), "Undefined", IF(DP37&lt;0.5, "Complete",IF(SUMPRODUCT($N$41:DP$41,$N37:DP37)&lt;0.5, "To start", "Running")))</f>
        <v>Undefined</v>
      </c>
      <c r="DR37" s="200">
        <v>0</v>
      </c>
      <c r="DS37" s="43">
        <f t="shared" si="116"/>
        <v>0</v>
      </c>
      <c r="DT37" s="331" t="str">
        <f>IF(ISBLANK($I37), "Undefined", IF(DS37&lt;0.5, "Complete",IF(SUMPRODUCT($N$41:DS$41,$N37:DS37)&lt;0.5, "To start", "Running")))</f>
        <v>Undefined</v>
      </c>
      <c r="DU37" s="200">
        <v>0</v>
      </c>
      <c r="DV37" s="43">
        <f t="shared" si="117"/>
        <v>0</v>
      </c>
      <c r="DW37" s="331" t="str">
        <f>IF(ISBLANK($I37), "Undefined", IF(DV37&lt;0.5, "Complete",IF(SUMPRODUCT($N$41:DV$41,$N37:DV37)&lt;0.5, "To start", "Running")))</f>
        <v>Undefined</v>
      </c>
      <c r="DX37" s="200">
        <v>0</v>
      </c>
      <c r="DY37" s="43">
        <f t="shared" si="118"/>
        <v>0</v>
      </c>
      <c r="DZ37" s="331" t="str">
        <f>IF(ISBLANK($I37), "Undefined", IF(DY37&lt;0.5, "Complete",IF(SUMPRODUCT($N$41:DY$41,$N37:DY37)&lt;0.5, "To start", "Running")))</f>
        <v>Undefined</v>
      </c>
      <c r="EA37" s="200">
        <v>0</v>
      </c>
      <c r="EB37" s="43">
        <f t="shared" si="119"/>
        <v>0</v>
      </c>
      <c r="EC37" s="331" t="str">
        <f>IF(ISBLANK($I37), "Undefined", IF(EB37&lt;0.5, "Complete",IF(SUMPRODUCT($N$41:EB$41,$N37:EB37)&lt;0.5, "To start", "Running")))</f>
        <v>Undefined</v>
      </c>
      <c r="ED37" s="248"/>
      <c r="EE37" s="188">
        <f>SUMPRODUCT($L$41:DK$41,$L37:DK37)</f>
        <v>0</v>
      </c>
      <c r="EF37" s="196">
        <f t="shared" si="77"/>
        <v>0</v>
      </c>
      <c r="EG37" s="188">
        <f ca="1">OFFSET($O37,0,(Capacity!$F$2-SprintStart)*3,1,1)</f>
        <v>0</v>
      </c>
      <c r="EH37" s="196">
        <f t="shared" ca="1" si="77"/>
        <v>0</v>
      </c>
      <c r="EI37" s="188">
        <f t="shared" ca="1" si="39"/>
        <v>0</v>
      </c>
      <c r="EJ37" s="196">
        <f t="shared" ca="1" si="120"/>
        <v>0</v>
      </c>
      <c r="EK37" s="198" t="str">
        <f t="shared" ca="1" si="78"/>
        <v/>
      </c>
      <c r="EL37" s="189">
        <f t="shared" ca="1" si="79"/>
        <v>0</v>
      </c>
      <c r="EM37" s="196">
        <f t="shared" ca="1" si="80"/>
        <v>0</v>
      </c>
    </row>
    <row r="38" spans="1:143" x14ac:dyDescent="0.2">
      <c r="A38" s="309"/>
      <c r="B38" s="309"/>
      <c r="C38" s="310"/>
      <c r="D38" s="106"/>
      <c r="E38" s="106"/>
      <c r="F38" s="107"/>
      <c r="G38" s="205"/>
      <c r="H38" s="311"/>
      <c r="I38" s="312"/>
      <c r="J38" s="186"/>
      <c r="K38" s="204" t="str">
        <f ca="1">IF(SprintStart&gt;Capacity!$F$2, "To start", INDEX(Burndown,ROW(K38)-ROW(K$6),MIN(Capacity!$F$2-SprintStart,29)*3+3))</f>
        <v>Undefined</v>
      </c>
      <c r="L38" s="318"/>
      <c r="M38" s="192">
        <v>0</v>
      </c>
      <c r="N38" s="200">
        <v>0</v>
      </c>
      <c r="O38" s="49">
        <f t="shared" si="81"/>
        <v>0</v>
      </c>
      <c r="P38" s="331" t="str">
        <f>IF(ISBLANK($I38), "Undefined", IF(O38&lt;0.5, "Complete",IF(SUMPRODUCT($N$41:O$41,$N38:O38)&lt;0.5, "To start", "Running")))</f>
        <v>Undefined</v>
      </c>
      <c r="Q38" s="200">
        <v>0</v>
      </c>
      <c r="R38" s="43">
        <f t="shared" si="167"/>
        <v>0</v>
      </c>
      <c r="S38" s="331" t="str">
        <f>IF(ISBLANK($I38), "Undefined", IF(R38&lt;0.5, "Complete",IF(SUMPRODUCT($N$41:R$41,$N38:R38)&lt;0.5, "To start", "Running")))</f>
        <v>Undefined</v>
      </c>
      <c r="T38" s="200">
        <v>0</v>
      </c>
      <c r="U38" s="43">
        <f t="shared" si="82"/>
        <v>0</v>
      </c>
      <c r="V38" s="331" t="str">
        <f>IF(ISBLANK($I38), "Undefined", IF(U38&lt;0.5, "Complete",IF(SUMPRODUCT($N$41:U$41,$N38:U38)&lt;0.5, "To start", "Running")))</f>
        <v>Undefined</v>
      </c>
      <c r="W38" s="200">
        <v>0</v>
      </c>
      <c r="X38" s="43">
        <f t="shared" si="83"/>
        <v>0</v>
      </c>
      <c r="Y38" s="331" t="str">
        <f>IF(ISBLANK($I38), "Undefined", IF(X38&lt;0.5, "Complete",IF(SUMPRODUCT($N$41:X$41,$N38:X38)&lt;0.5, "To start", "Running")))</f>
        <v>Undefined</v>
      </c>
      <c r="Z38" s="200">
        <v>0</v>
      </c>
      <c r="AA38" s="43">
        <f t="shared" si="84"/>
        <v>0</v>
      </c>
      <c r="AB38" s="331" t="str">
        <f>IF(ISBLANK($I38), "Undefined", IF(AA38&lt;0.5, "Complete",IF(SUMPRODUCT($N$41:AA$41,$N38:AA38)&lt;0.5, "To start", "Running")))</f>
        <v>Undefined</v>
      </c>
      <c r="AC38" s="200">
        <v>0</v>
      </c>
      <c r="AD38" s="43">
        <f t="shared" si="85"/>
        <v>0</v>
      </c>
      <c r="AE38" s="331" t="str">
        <f>IF(ISBLANK($I38), "Undefined", IF(AD38&lt;0.5, "Complete",IF(SUMPRODUCT($N$41:AD$41,$N38:AD38)&lt;0.5, "To start", "Running")))</f>
        <v>Undefined</v>
      </c>
      <c r="AF38" s="200">
        <v>0</v>
      </c>
      <c r="AG38" s="43">
        <f t="shared" si="86"/>
        <v>0</v>
      </c>
      <c r="AH38" s="331" t="str">
        <f>IF(ISBLANK($I38), "Undefined", IF(AG38&lt;0.5, "Complete",IF(SUMPRODUCT($N$41:AG$41,$N38:AG38)&lt;0.5, "To start", "Running")))</f>
        <v>Undefined</v>
      </c>
      <c r="AI38" s="200">
        <v>0</v>
      </c>
      <c r="AJ38" s="43">
        <f t="shared" si="87"/>
        <v>0</v>
      </c>
      <c r="AK38" s="331" t="str">
        <f>IF(ISBLANK($I38), "Undefined", IF(AJ38&lt;0.5, "Complete",IF(SUMPRODUCT($N$41:AJ$41,$N38:AJ38)&lt;0.5, "To start", "Running")))</f>
        <v>Undefined</v>
      </c>
      <c r="AL38" s="200">
        <v>0</v>
      </c>
      <c r="AM38" s="43">
        <f t="shared" si="88"/>
        <v>0</v>
      </c>
      <c r="AN38" s="331" t="str">
        <f>IF(ISBLANK($I38), "Undefined", IF(AM38&lt;0.5, "Complete",IF(SUMPRODUCT($N$41:AM$41,$N38:AM38)&lt;0.5, "To start", "Running")))</f>
        <v>Undefined</v>
      </c>
      <c r="AO38" s="200">
        <v>0</v>
      </c>
      <c r="AP38" s="43">
        <f t="shared" si="89"/>
        <v>0</v>
      </c>
      <c r="AQ38" s="331" t="str">
        <f>IF(ISBLANK($I38), "Undefined", IF(AP38&lt;0.5, "Complete",IF(SUMPRODUCT($N$41:AP$41,$N38:AP38)&lt;0.5, "To start", "Running")))</f>
        <v>Undefined</v>
      </c>
      <c r="AR38" s="200">
        <v>0</v>
      </c>
      <c r="AS38" s="43">
        <f t="shared" si="90"/>
        <v>0</v>
      </c>
      <c r="AT38" s="331" t="str">
        <f>IF(ISBLANK($I38), "Undefined", IF(AS38&lt;0.5, "Complete",IF(SUMPRODUCT($N$41:AS$41,$N38:AS38)&lt;0.5, "To start", "Running")))</f>
        <v>Undefined</v>
      </c>
      <c r="AU38" s="200">
        <v>0</v>
      </c>
      <c r="AV38" s="43">
        <f t="shared" si="91"/>
        <v>0</v>
      </c>
      <c r="AW38" s="331" t="str">
        <f>IF(ISBLANK($I38), "Undefined", IF(AV38&lt;0.5, "Complete",IF(SUMPRODUCT($N$41:AV$41,$N38:AV38)&lt;0.5, "To start", "Running")))</f>
        <v>Undefined</v>
      </c>
      <c r="AX38" s="200">
        <v>0</v>
      </c>
      <c r="AY38" s="43">
        <f t="shared" si="92"/>
        <v>0</v>
      </c>
      <c r="AZ38" s="331" t="str">
        <f>IF(ISBLANK($I38), "Undefined", IF(AY38&lt;0.5, "Complete",IF(SUMPRODUCT($N$41:AY$41,$N38:AY38)&lt;0.5, "To start", "Running")))</f>
        <v>Undefined</v>
      </c>
      <c r="BA38" s="200">
        <v>0</v>
      </c>
      <c r="BB38" s="43">
        <f t="shared" si="93"/>
        <v>0</v>
      </c>
      <c r="BC38" s="331" t="str">
        <f>IF(ISBLANK($I38), "Undefined", IF(BB38&lt;0.5, "Complete",IF(SUMPRODUCT($N$41:BB$41,$N38:BB38)&lt;0.5, "To start", "Running")))</f>
        <v>Undefined</v>
      </c>
      <c r="BD38" s="200">
        <v>0</v>
      </c>
      <c r="BE38" s="43">
        <f t="shared" si="94"/>
        <v>0</v>
      </c>
      <c r="BF38" s="331" t="str">
        <f>IF(ISBLANK($I38), "Undefined", IF(BE38&lt;0.5, "Complete",IF(SUMPRODUCT($N$41:BE$41,$N38:BE38)&lt;0.5, "To start", "Running")))</f>
        <v>Undefined</v>
      </c>
      <c r="BG38" s="200">
        <v>0</v>
      </c>
      <c r="BH38" s="43">
        <f t="shared" si="95"/>
        <v>0</v>
      </c>
      <c r="BI38" s="331" t="str">
        <f>IF(ISBLANK($I38), "Undefined", IF(BH38&lt;0.5, "Complete",IF(SUMPRODUCT($N$41:BH$41,$N38:BH38)&lt;0.5, "To start", "Running")))</f>
        <v>Undefined</v>
      </c>
      <c r="BJ38" s="200">
        <v>0</v>
      </c>
      <c r="BK38" s="43">
        <f t="shared" si="96"/>
        <v>0</v>
      </c>
      <c r="BL38" s="331" t="str">
        <f>IF(ISBLANK($I38), "Undefined", IF(BK38&lt;0.5, "Complete",IF(SUMPRODUCT($N$41:BK$41,$N38:BK38)&lt;0.5, "To start", "Running")))</f>
        <v>Undefined</v>
      </c>
      <c r="BM38" s="200">
        <v>0</v>
      </c>
      <c r="BN38" s="43">
        <f t="shared" si="97"/>
        <v>0</v>
      </c>
      <c r="BO38" s="331" t="str">
        <f>IF(ISBLANK($I38), "Undefined", IF(BN38&lt;0.5, "Complete",IF(SUMPRODUCT($N$41:BN$41,$N38:BN38)&lt;0.5, "To start", "Running")))</f>
        <v>Undefined</v>
      </c>
      <c r="BP38" s="200">
        <v>0</v>
      </c>
      <c r="BQ38" s="43">
        <f t="shared" si="98"/>
        <v>0</v>
      </c>
      <c r="BR38" s="331" t="str">
        <f>IF(ISBLANK($I38), "Undefined", IF(BQ38&lt;0.5, "Complete",IF(SUMPRODUCT($N$41:BQ$41,$N38:BQ38)&lt;0.5, "To start", "Running")))</f>
        <v>Undefined</v>
      </c>
      <c r="BS38" s="200">
        <v>0</v>
      </c>
      <c r="BT38" s="43">
        <f t="shared" si="99"/>
        <v>0</v>
      </c>
      <c r="BU38" s="331" t="str">
        <f>IF(ISBLANK($I38), "Undefined", IF(BT38&lt;0.5, "Complete",IF(SUMPRODUCT($N$41:BT$41,$N38:BT38)&lt;0.5, "To start", "Running")))</f>
        <v>Undefined</v>
      </c>
      <c r="BV38" s="200">
        <v>0</v>
      </c>
      <c r="BW38" s="43">
        <f t="shared" si="100"/>
        <v>0</v>
      </c>
      <c r="BX38" s="331" t="str">
        <f>IF(ISBLANK($I38), "Undefined", IF(BW38&lt;0.5, "Complete",IF(SUMPRODUCT($N$41:BW$41,$N38:BW38)&lt;0.5, "To start", "Running")))</f>
        <v>Undefined</v>
      </c>
      <c r="BY38" s="200">
        <v>0</v>
      </c>
      <c r="BZ38" s="43">
        <f t="shared" si="101"/>
        <v>0</v>
      </c>
      <c r="CA38" s="331" t="str">
        <f>IF(ISBLANK($I38), "Undefined", IF(BZ38&lt;0.5, "Complete",IF(SUMPRODUCT($N$41:BZ$41,$N38:BZ38)&lt;0.5, "To start", "Running")))</f>
        <v>Undefined</v>
      </c>
      <c r="CB38" s="200">
        <v>0</v>
      </c>
      <c r="CC38" s="43">
        <f t="shared" si="102"/>
        <v>0</v>
      </c>
      <c r="CD38" s="331" t="str">
        <f>IF(ISBLANK($I38), "Undefined", IF(CC38&lt;0.5, "Complete",IF(SUMPRODUCT($N$41:CC$41,$N38:CC38)&lt;0.5, "To start", "Running")))</f>
        <v>Undefined</v>
      </c>
      <c r="CE38" s="200">
        <v>0</v>
      </c>
      <c r="CF38" s="43">
        <f t="shared" si="103"/>
        <v>0</v>
      </c>
      <c r="CG38" s="331" t="str">
        <f>IF(ISBLANK($I38), "Undefined", IF(CF38&lt;0.5, "Complete",IF(SUMPRODUCT($N$41:CF$41,$N38:CF38)&lt;0.5, "To start", "Running")))</f>
        <v>Undefined</v>
      </c>
      <c r="CH38" s="200">
        <v>0</v>
      </c>
      <c r="CI38" s="43">
        <f t="shared" si="104"/>
        <v>0</v>
      </c>
      <c r="CJ38" s="331" t="str">
        <f>IF(ISBLANK($I38), "Undefined", IF(CI38&lt;0.5, "Complete",IF(SUMPRODUCT($N$41:CI$41,$N38:CI38)&lt;0.5, "To start", "Running")))</f>
        <v>Undefined</v>
      </c>
      <c r="CK38" s="200">
        <v>0</v>
      </c>
      <c r="CL38" s="43">
        <f t="shared" si="105"/>
        <v>0</v>
      </c>
      <c r="CM38" s="331" t="str">
        <f>IF(ISBLANK($I38), "Undefined", IF(CL38&lt;0.5, "Complete",IF(SUMPRODUCT($N$41:CL$41,$N38:CL38)&lt;0.5, "To start", "Running")))</f>
        <v>Undefined</v>
      </c>
      <c r="CN38" s="200">
        <v>0</v>
      </c>
      <c r="CO38" s="43">
        <f t="shared" si="106"/>
        <v>0</v>
      </c>
      <c r="CP38" s="331" t="str">
        <f>IF(ISBLANK($I38), "Undefined", IF(CO38&lt;0.5, "Complete",IF(SUMPRODUCT($N$41:CO$41,$N38:CO38)&lt;0.5, "To start", "Running")))</f>
        <v>Undefined</v>
      </c>
      <c r="CQ38" s="200">
        <v>0</v>
      </c>
      <c r="CR38" s="43">
        <f t="shared" si="107"/>
        <v>0</v>
      </c>
      <c r="CS38" s="331" t="str">
        <f>IF(ISBLANK($I38), "Undefined", IF(CR38&lt;0.5, "Complete",IF(SUMPRODUCT($N$41:CR$41,$N38:CR38)&lt;0.5, "To start", "Running")))</f>
        <v>Undefined</v>
      </c>
      <c r="CT38" s="200">
        <v>0</v>
      </c>
      <c r="CU38" s="43">
        <f t="shared" si="108"/>
        <v>0</v>
      </c>
      <c r="CV38" s="331" t="str">
        <f>IF(ISBLANK($I38), "Undefined", IF(CU38&lt;0.5, "Complete",IF(SUMPRODUCT($N$41:CU$41,$N38:CU38)&lt;0.5, "To start", "Running")))</f>
        <v>Undefined</v>
      </c>
      <c r="CW38" s="200">
        <v>0</v>
      </c>
      <c r="CX38" s="43">
        <f t="shared" si="109"/>
        <v>0</v>
      </c>
      <c r="CY38" s="331" t="str">
        <f>IF(ISBLANK($I38), "Undefined", IF(CX38&lt;0.5, "Complete",IF(SUMPRODUCT($N$41:CX$41,$N38:CX38)&lt;0.5, "To start", "Running")))</f>
        <v>Undefined</v>
      </c>
      <c r="CZ38" s="200">
        <v>0</v>
      </c>
      <c r="DA38" s="43">
        <f t="shared" si="110"/>
        <v>0</v>
      </c>
      <c r="DB38" s="331" t="str">
        <f>IF(ISBLANK($I38), "Undefined", IF(DA38&lt;0.5, "Complete",IF(SUMPRODUCT($N$41:DA$41,$N38:DA38)&lt;0.5, "To start", "Running")))</f>
        <v>Undefined</v>
      </c>
      <c r="DC38" s="200">
        <v>0</v>
      </c>
      <c r="DD38" s="43">
        <f t="shared" si="111"/>
        <v>0</v>
      </c>
      <c r="DE38" s="331" t="str">
        <f>IF(ISBLANK($I38), "Undefined", IF(DD38&lt;0.5, "Complete",IF(SUMPRODUCT($N$41:DD$41,$N38:DD38)&lt;0.5, "To start", "Running")))</f>
        <v>Undefined</v>
      </c>
      <c r="DF38" s="200">
        <v>0</v>
      </c>
      <c r="DG38" s="43">
        <f t="shared" si="112"/>
        <v>0</v>
      </c>
      <c r="DH38" s="331" t="str">
        <f>IF(ISBLANK($I38), "Undefined", IF(DG38&lt;0.5, "Complete",IF(SUMPRODUCT($N$41:DG$41,$N38:DG38)&lt;0.5, "To start", "Running")))</f>
        <v>Undefined</v>
      </c>
      <c r="DI38" s="200">
        <v>0</v>
      </c>
      <c r="DJ38" s="43">
        <f t="shared" si="113"/>
        <v>0</v>
      </c>
      <c r="DK38" s="331" t="str">
        <f>IF(ISBLANK($I38), "Undefined", IF(DJ38&lt;0.5, "Complete",IF(SUMPRODUCT($N$41:DJ$41,$N38:DJ38)&lt;0.5, "To start", "Running")))</f>
        <v>Undefined</v>
      </c>
      <c r="DL38" s="200">
        <v>0</v>
      </c>
      <c r="DM38" s="43">
        <f t="shared" si="114"/>
        <v>0</v>
      </c>
      <c r="DN38" s="331" t="str">
        <f>IF(ISBLANK($I38), "Undefined", IF(DM38&lt;0.5, "Complete",IF(SUMPRODUCT($N$41:DM$41,$N38:DM38)&lt;0.5, "To start", "Running")))</f>
        <v>Undefined</v>
      </c>
      <c r="DO38" s="200">
        <v>0</v>
      </c>
      <c r="DP38" s="43">
        <f t="shared" si="115"/>
        <v>0</v>
      </c>
      <c r="DQ38" s="331" t="str">
        <f>IF(ISBLANK($I38), "Undefined", IF(DP38&lt;0.5, "Complete",IF(SUMPRODUCT($N$41:DP$41,$N38:DP38)&lt;0.5, "To start", "Running")))</f>
        <v>Undefined</v>
      </c>
      <c r="DR38" s="200">
        <v>0</v>
      </c>
      <c r="DS38" s="43">
        <f t="shared" si="116"/>
        <v>0</v>
      </c>
      <c r="DT38" s="331" t="str">
        <f>IF(ISBLANK($I38), "Undefined", IF(DS38&lt;0.5, "Complete",IF(SUMPRODUCT($N$41:DS$41,$N38:DS38)&lt;0.5, "To start", "Running")))</f>
        <v>Undefined</v>
      </c>
      <c r="DU38" s="200">
        <v>0</v>
      </c>
      <c r="DV38" s="43">
        <f t="shared" si="117"/>
        <v>0</v>
      </c>
      <c r="DW38" s="331" t="str">
        <f>IF(ISBLANK($I38), "Undefined", IF(DV38&lt;0.5, "Complete",IF(SUMPRODUCT($N$41:DV$41,$N38:DV38)&lt;0.5, "To start", "Running")))</f>
        <v>Undefined</v>
      </c>
      <c r="DX38" s="200">
        <v>0</v>
      </c>
      <c r="DY38" s="43">
        <f t="shared" si="118"/>
        <v>0</v>
      </c>
      <c r="DZ38" s="331" t="str">
        <f>IF(ISBLANK($I38), "Undefined", IF(DY38&lt;0.5, "Complete",IF(SUMPRODUCT($N$41:DY$41,$N38:DY38)&lt;0.5, "To start", "Running")))</f>
        <v>Undefined</v>
      </c>
      <c r="EA38" s="200">
        <v>0</v>
      </c>
      <c r="EB38" s="43">
        <f t="shared" si="119"/>
        <v>0</v>
      </c>
      <c r="EC38" s="331" t="str">
        <f>IF(ISBLANK($I38), "Undefined", IF(EB38&lt;0.5, "Complete",IF(SUMPRODUCT($N$41:EB$41,$N38:EB38)&lt;0.5, "To start", "Running")))</f>
        <v>Undefined</v>
      </c>
      <c r="ED38" s="248"/>
      <c r="EE38" s="188">
        <f>SUMPRODUCT($L$41:DK$41,$L38:DK38)</f>
        <v>0</v>
      </c>
      <c r="EF38" s="196">
        <f t="shared" si="77"/>
        <v>0</v>
      </c>
      <c r="EG38" s="188">
        <f ca="1">OFFSET($O38,0,(Capacity!$F$2-SprintStart)*3,1,1)</f>
        <v>0</v>
      </c>
      <c r="EH38" s="196">
        <f t="shared" ca="1" si="77"/>
        <v>0</v>
      </c>
      <c r="EI38" s="188">
        <f t="shared" ca="1" si="39"/>
        <v>0</v>
      </c>
      <c r="EJ38" s="196">
        <f t="shared" ca="1" si="120"/>
        <v>0</v>
      </c>
      <c r="EK38" s="198" t="str">
        <f t="shared" ca="1" si="78"/>
        <v/>
      </c>
      <c r="EL38" s="189">
        <f t="shared" ca="1" si="79"/>
        <v>0</v>
      </c>
      <c r="EM38" s="196">
        <f t="shared" ca="1" si="80"/>
        <v>0</v>
      </c>
    </row>
    <row r="39" spans="1:143" s="187" customFormat="1" x14ac:dyDescent="0.2">
      <c r="A39" s="314"/>
      <c r="B39" s="314"/>
      <c r="C39" s="315"/>
      <c r="D39" s="240"/>
      <c r="E39" s="240"/>
      <c r="F39" s="241"/>
      <c r="G39" s="206"/>
      <c r="H39" s="316"/>
      <c r="I39" s="317"/>
      <c r="J39" s="242"/>
      <c r="K39" s="244" t="str">
        <f ca="1">IF(SprintStart&gt;Capacity!$F$2, "To start", INDEX(Burndown,ROW(K39)-ROW(K$6),MIN(Capacity!$F$2-SprintStart,29)*3+3))</f>
        <v>Undefined</v>
      </c>
      <c r="L39" s="319"/>
      <c r="M39" s="195">
        <v>0</v>
      </c>
      <c r="N39" s="201">
        <v>0</v>
      </c>
      <c r="O39" s="203">
        <f t="shared" si="81"/>
        <v>0</v>
      </c>
      <c r="P39" s="332" t="str">
        <f>IF(ISBLANK($I39), "Undefined", IF(O39&lt;0.5, "Complete",IF(SUMPRODUCT($N$41:O$41,$N39:O39)&lt;0.5, "To start", "Running")))</f>
        <v>Undefined</v>
      </c>
      <c r="Q39" s="201">
        <v>0</v>
      </c>
      <c r="R39" s="202">
        <f t="shared" si="167"/>
        <v>0</v>
      </c>
      <c r="S39" s="332" t="str">
        <f>IF(ISBLANK($I39), "Undefined", IF(R39&lt;0.5, "Complete",IF(SUMPRODUCT($N$41:R$41,$N39:R39)&lt;0.5, "To start", "Running")))</f>
        <v>Undefined</v>
      </c>
      <c r="T39" s="201">
        <v>0</v>
      </c>
      <c r="U39" s="202">
        <f t="shared" si="82"/>
        <v>0</v>
      </c>
      <c r="V39" s="332" t="str">
        <f>IF(ISBLANK($I39), "Undefined", IF(U39&lt;0.5, "Complete",IF(SUMPRODUCT($N$41:U$41,$N39:U39)&lt;0.5, "To start", "Running")))</f>
        <v>Undefined</v>
      </c>
      <c r="W39" s="201">
        <v>0</v>
      </c>
      <c r="X39" s="202">
        <f t="shared" si="83"/>
        <v>0</v>
      </c>
      <c r="Y39" s="332" t="str">
        <f>IF(ISBLANK($I39), "Undefined", IF(X39&lt;0.5, "Complete",IF(SUMPRODUCT($N$41:X$41,$N39:X39)&lt;0.5, "To start", "Running")))</f>
        <v>Undefined</v>
      </c>
      <c r="Z39" s="201">
        <v>0</v>
      </c>
      <c r="AA39" s="202">
        <f t="shared" si="84"/>
        <v>0</v>
      </c>
      <c r="AB39" s="332" t="str">
        <f>IF(ISBLANK($I39), "Undefined", IF(AA39&lt;0.5, "Complete",IF(SUMPRODUCT($N$41:AA$41,$N39:AA39)&lt;0.5, "To start", "Running")))</f>
        <v>Undefined</v>
      </c>
      <c r="AC39" s="201">
        <v>0</v>
      </c>
      <c r="AD39" s="202">
        <f t="shared" si="85"/>
        <v>0</v>
      </c>
      <c r="AE39" s="332" t="str">
        <f>IF(ISBLANK($I39), "Undefined", IF(AD39&lt;0.5, "Complete",IF(SUMPRODUCT($N$41:AD$41,$N39:AD39)&lt;0.5, "To start", "Running")))</f>
        <v>Undefined</v>
      </c>
      <c r="AF39" s="201">
        <v>0</v>
      </c>
      <c r="AG39" s="202">
        <f t="shared" si="86"/>
        <v>0</v>
      </c>
      <c r="AH39" s="332" t="str">
        <f>IF(ISBLANK($I39), "Undefined", IF(AG39&lt;0.5, "Complete",IF(SUMPRODUCT($N$41:AG$41,$N39:AG39)&lt;0.5, "To start", "Running")))</f>
        <v>Undefined</v>
      </c>
      <c r="AI39" s="201">
        <v>0</v>
      </c>
      <c r="AJ39" s="202">
        <f t="shared" si="87"/>
        <v>0</v>
      </c>
      <c r="AK39" s="332" t="str">
        <f>IF(ISBLANK($I39), "Undefined", IF(AJ39&lt;0.5, "Complete",IF(SUMPRODUCT($N$41:AJ$41,$N39:AJ39)&lt;0.5, "To start", "Running")))</f>
        <v>Undefined</v>
      </c>
      <c r="AL39" s="201">
        <v>0</v>
      </c>
      <c r="AM39" s="202">
        <f t="shared" si="88"/>
        <v>0</v>
      </c>
      <c r="AN39" s="332" t="str">
        <f>IF(ISBLANK($I39), "Undefined", IF(AM39&lt;0.5, "Complete",IF(SUMPRODUCT($N$41:AM$41,$N39:AM39)&lt;0.5, "To start", "Running")))</f>
        <v>Undefined</v>
      </c>
      <c r="AO39" s="201">
        <v>0</v>
      </c>
      <c r="AP39" s="202">
        <f t="shared" si="89"/>
        <v>0</v>
      </c>
      <c r="AQ39" s="332" t="str">
        <f>IF(ISBLANK($I39), "Undefined", IF(AP39&lt;0.5, "Complete",IF(SUMPRODUCT($N$41:AP$41,$N39:AP39)&lt;0.5, "To start", "Running")))</f>
        <v>Undefined</v>
      </c>
      <c r="AR39" s="201">
        <v>0</v>
      </c>
      <c r="AS39" s="202">
        <f t="shared" si="90"/>
        <v>0</v>
      </c>
      <c r="AT39" s="332" t="str">
        <f>IF(ISBLANK($I39), "Undefined", IF(AS39&lt;0.5, "Complete",IF(SUMPRODUCT($N$41:AS$41,$N39:AS39)&lt;0.5, "To start", "Running")))</f>
        <v>Undefined</v>
      </c>
      <c r="AU39" s="201">
        <v>0</v>
      </c>
      <c r="AV39" s="202">
        <f t="shared" si="91"/>
        <v>0</v>
      </c>
      <c r="AW39" s="332" t="str">
        <f>IF(ISBLANK($I39), "Undefined", IF(AV39&lt;0.5, "Complete",IF(SUMPRODUCT($N$41:AV$41,$N39:AV39)&lt;0.5, "To start", "Running")))</f>
        <v>Undefined</v>
      </c>
      <c r="AX39" s="201">
        <v>0</v>
      </c>
      <c r="AY39" s="202">
        <f t="shared" si="92"/>
        <v>0</v>
      </c>
      <c r="AZ39" s="332" t="str">
        <f>IF(ISBLANK($I39), "Undefined", IF(AY39&lt;0.5, "Complete",IF(SUMPRODUCT($N$41:AY$41,$N39:AY39)&lt;0.5, "To start", "Running")))</f>
        <v>Undefined</v>
      </c>
      <c r="BA39" s="201">
        <v>0</v>
      </c>
      <c r="BB39" s="202">
        <f t="shared" si="93"/>
        <v>0</v>
      </c>
      <c r="BC39" s="332" t="str">
        <f>IF(ISBLANK($I39), "Undefined", IF(BB39&lt;0.5, "Complete",IF(SUMPRODUCT($N$41:BB$41,$N39:BB39)&lt;0.5, "To start", "Running")))</f>
        <v>Undefined</v>
      </c>
      <c r="BD39" s="201">
        <v>0</v>
      </c>
      <c r="BE39" s="202">
        <f t="shared" si="94"/>
        <v>0</v>
      </c>
      <c r="BF39" s="332" t="str">
        <f>IF(ISBLANK($I39), "Undefined", IF(BE39&lt;0.5, "Complete",IF(SUMPRODUCT($N$41:BE$41,$N39:BE39)&lt;0.5, "To start", "Running")))</f>
        <v>Undefined</v>
      </c>
      <c r="BG39" s="201">
        <v>0</v>
      </c>
      <c r="BH39" s="202">
        <f t="shared" si="95"/>
        <v>0</v>
      </c>
      <c r="BI39" s="332" t="str">
        <f>IF(ISBLANK($I39), "Undefined", IF(BH39&lt;0.5, "Complete",IF(SUMPRODUCT($N$41:BH$41,$N39:BH39)&lt;0.5, "To start", "Running")))</f>
        <v>Undefined</v>
      </c>
      <c r="BJ39" s="201">
        <v>0</v>
      </c>
      <c r="BK39" s="202">
        <f t="shared" si="96"/>
        <v>0</v>
      </c>
      <c r="BL39" s="332" t="str">
        <f>IF(ISBLANK($I39), "Undefined", IF(BK39&lt;0.5, "Complete",IF(SUMPRODUCT($N$41:BK$41,$N39:BK39)&lt;0.5, "To start", "Running")))</f>
        <v>Undefined</v>
      </c>
      <c r="BM39" s="201">
        <v>0</v>
      </c>
      <c r="BN39" s="202">
        <f t="shared" si="97"/>
        <v>0</v>
      </c>
      <c r="BO39" s="332" t="str">
        <f>IF(ISBLANK($I39), "Undefined", IF(BN39&lt;0.5, "Complete",IF(SUMPRODUCT($N$41:BN$41,$N39:BN39)&lt;0.5, "To start", "Running")))</f>
        <v>Undefined</v>
      </c>
      <c r="BP39" s="201">
        <v>0</v>
      </c>
      <c r="BQ39" s="202">
        <f t="shared" si="98"/>
        <v>0</v>
      </c>
      <c r="BR39" s="332" t="str">
        <f>IF(ISBLANK($I39), "Undefined", IF(BQ39&lt;0.5, "Complete",IF(SUMPRODUCT($N$41:BQ$41,$N39:BQ39)&lt;0.5, "To start", "Running")))</f>
        <v>Undefined</v>
      </c>
      <c r="BS39" s="201">
        <v>0</v>
      </c>
      <c r="BT39" s="202">
        <f t="shared" si="99"/>
        <v>0</v>
      </c>
      <c r="BU39" s="332" t="str">
        <f>IF(ISBLANK($I39), "Undefined", IF(BT39&lt;0.5, "Complete",IF(SUMPRODUCT($N$41:BT$41,$N39:BT39)&lt;0.5, "To start", "Running")))</f>
        <v>Undefined</v>
      </c>
      <c r="BV39" s="201">
        <v>0</v>
      </c>
      <c r="BW39" s="202">
        <f t="shared" si="100"/>
        <v>0</v>
      </c>
      <c r="BX39" s="332" t="str">
        <f>IF(ISBLANK($I39), "Undefined", IF(BW39&lt;0.5, "Complete",IF(SUMPRODUCT($N$41:BW$41,$N39:BW39)&lt;0.5, "To start", "Running")))</f>
        <v>Undefined</v>
      </c>
      <c r="BY39" s="201">
        <v>0</v>
      </c>
      <c r="BZ39" s="202">
        <f t="shared" si="101"/>
        <v>0</v>
      </c>
      <c r="CA39" s="332" t="str">
        <f>IF(ISBLANK($I39), "Undefined", IF(BZ39&lt;0.5, "Complete",IF(SUMPRODUCT($N$41:BZ$41,$N39:BZ39)&lt;0.5, "To start", "Running")))</f>
        <v>Undefined</v>
      </c>
      <c r="CB39" s="201">
        <v>0</v>
      </c>
      <c r="CC39" s="202">
        <f t="shared" si="102"/>
        <v>0</v>
      </c>
      <c r="CD39" s="332" t="str">
        <f>IF(ISBLANK($I39), "Undefined", IF(CC39&lt;0.5, "Complete",IF(SUMPRODUCT($N$41:CC$41,$N39:CC39)&lt;0.5, "To start", "Running")))</f>
        <v>Undefined</v>
      </c>
      <c r="CE39" s="201">
        <v>0</v>
      </c>
      <c r="CF39" s="202">
        <f t="shared" si="103"/>
        <v>0</v>
      </c>
      <c r="CG39" s="332" t="str">
        <f>IF(ISBLANK($I39), "Undefined", IF(CF39&lt;0.5, "Complete",IF(SUMPRODUCT($N$41:CF$41,$N39:CF39)&lt;0.5, "To start", "Running")))</f>
        <v>Undefined</v>
      </c>
      <c r="CH39" s="193">
        <v>0</v>
      </c>
      <c r="CI39" s="194">
        <f t="shared" si="104"/>
        <v>0</v>
      </c>
      <c r="CJ39" s="332" t="str">
        <f>IF(ISBLANK($I39), "Undefined", IF(CI39&lt;0.5, "Complete",IF(SUMPRODUCT($N$41:CI$41,$N39:CI39)&lt;0.5, "To start", "Running")))</f>
        <v>Undefined</v>
      </c>
      <c r="CK39" s="201">
        <v>0</v>
      </c>
      <c r="CL39" s="202">
        <f t="shared" si="105"/>
        <v>0</v>
      </c>
      <c r="CM39" s="332" t="str">
        <f>IF(ISBLANK($I39), "Undefined", IF(CL39&lt;0.5, "Complete",IF(SUMPRODUCT($N$41:CL$41,$N39:CL39)&lt;0.5, "To start", "Running")))</f>
        <v>Undefined</v>
      </c>
      <c r="CN39" s="201">
        <v>0</v>
      </c>
      <c r="CO39" s="202">
        <f t="shared" si="106"/>
        <v>0</v>
      </c>
      <c r="CP39" s="332" t="str">
        <f>IF(ISBLANK($I39), "Undefined", IF(CO39&lt;0.5, "Complete",IF(SUMPRODUCT($N$41:CO$41,$N39:CO39)&lt;0.5, "To start", "Running")))</f>
        <v>Undefined</v>
      </c>
      <c r="CQ39" s="201">
        <v>0</v>
      </c>
      <c r="CR39" s="202">
        <f t="shared" si="107"/>
        <v>0</v>
      </c>
      <c r="CS39" s="332" t="str">
        <f>IF(ISBLANK($I39), "Undefined", IF(CR39&lt;0.5, "Complete",IF(SUMPRODUCT($N$41:CR$41,$N39:CR39)&lt;0.5, "To start", "Running")))</f>
        <v>Undefined</v>
      </c>
      <c r="CT39" s="201">
        <v>0</v>
      </c>
      <c r="CU39" s="202">
        <f t="shared" si="108"/>
        <v>0</v>
      </c>
      <c r="CV39" s="332" t="str">
        <f>IF(ISBLANK($I39), "Undefined", IF(CU39&lt;0.5, "Complete",IF(SUMPRODUCT($N$41:CU$41,$N39:CU39)&lt;0.5, "To start", "Running")))</f>
        <v>Undefined</v>
      </c>
      <c r="CW39" s="201">
        <v>0</v>
      </c>
      <c r="CX39" s="202">
        <f t="shared" si="109"/>
        <v>0</v>
      </c>
      <c r="CY39" s="332" t="str">
        <f>IF(ISBLANK($I39), "Undefined", IF(CX39&lt;0.5, "Complete",IF(SUMPRODUCT($N$41:CX$41,$N39:CX39)&lt;0.5, "To start", "Running")))</f>
        <v>Undefined</v>
      </c>
      <c r="CZ39" s="201">
        <v>0</v>
      </c>
      <c r="DA39" s="202">
        <f t="shared" si="110"/>
        <v>0</v>
      </c>
      <c r="DB39" s="332" t="str">
        <f>IF(ISBLANK($I39), "Undefined", IF(DA39&lt;0.5, "Complete",IF(SUMPRODUCT($N$41:DA$41,$N39:DA39)&lt;0.5, "To start", "Running")))</f>
        <v>Undefined</v>
      </c>
      <c r="DC39" s="201">
        <v>0</v>
      </c>
      <c r="DD39" s="202">
        <f t="shared" si="111"/>
        <v>0</v>
      </c>
      <c r="DE39" s="332" t="str">
        <f>IF(ISBLANK($I39), "Undefined", IF(DD39&lt;0.5, "Complete",IF(SUMPRODUCT($N$41:DD$41,$N39:DD39)&lt;0.5, "To start", "Running")))</f>
        <v>Undefined</v>
      </c>
      <c r="DF39" s="201">
        <v>0</v>
      </c>
      <c r="DG39" s="202">
        <f t="shared" si="112"/>
        <v>0</v>
      </c>
      <c r="DH39" s="332" t="str">
        <f>IF(ISBLANK($I39), "Undefined", IF(DG39&lt;0.5, "Complete",IF(SUMPRODUCT($N$41:DG$41,$N39:DG39)&lt;0.5, "To start", "Running")))</f>
        <v>Undefined</v>
      </c>
      <c r="DI39" s="201">
        <v>0</v>
      </c>
      <c r="DJ39" s="202">
        <f t="shared" si="113"/>
        <v>0</v>
      </c>
      <c r="DK39" s="332" t="str">
        <f>IF(ISBLANK($I39), "Undefined", IF(DJ39&lt;0.5, "Complete",IF(SUMPRODUCT($N$41:DJ$41,$N39:DJ39)&lt;0.5, "To start", "Running")))</f>
        <v>Undefined</v>
      </c>
      <c r="DL39" s="201">
        <v>0</v>
      </c>
      <c r="DM39" s="202">
        <f t="shared" si="114"/>
        <v>0</v>
      </c>
      <c r="DN39" s="332" t="str">
        <f>IF(ISBLANK($I39), "Undefined", IF(DM39&lt;0.5, "Complete",IF(SUMPRODUCT($N$41:DM$41,$N39:DM39)&lt;0.5, "To start", "Running")))</f>
        <v>Undefined</v>
      </c>
      <c r="DO39" s="201">
        <v>0</v>
      </c>
      <c r="DP39" s="202">
        <f t="shared" si="115"/>
        <v>0</v>
      </c>
      <c r="DQ39" s="332" t="str">
        <f>IF(ISBLANK($I39), "Undefined", IF(DP39&lt;0.5, "Complete",IF(SUMPRODUCT($N$41:DP$41,$N39:DP39)&lt;0.5, "To start", "Running")))</f>
        <v>Undefined</v>
      </c>
      <c r="DR39" s="201">
        <v>0</v>
      </c>
      <c r="DS39" s="202">
        <f t="shared" si="116"/>
        <v>0</v>
      </c>
      <c r="DT39" s="332" t="str">
        <f>IF(ISBLANK($I39), "Undefined", IF(DS39&lt;0.5, "Complete",IF(SUMPRODUCT($N$41:DS$41,$N39:DS39)&lt;0.5, "To start", "Running")))</f>
        <v>Undefined</v>
      </c>
      <c r="DU39" s="201">
        <v>0</v>
      </c>
      <c r="DV39" s="202">
        <f t="shared" si="117"/>
        <v>0</v>
      </c>
      <c r="DW39" s="332" t="str">
        <f>IF(ISBLANK($I39), "Undefined", IF(DV39&lt;0.5, "Complete",IF(SUMPRODUCT($N$41:DV$41,$N39:DV39)&lt;0.5, "To start", "Running")))</f>
        <v>Undefined</v>
      </c>
      <c r="DX39" s="193">
        <v>0</v>
      </c>
      <c r="DY39" s="194">
        <f t="shared" si="118"/>
        <v>0</v>
      </c>
      <c r="DZ39" s="332" t="str">
        <f>IF(ISBLANK($I39), "Undefined", IF(DY39&lt;0.5, "Complete",IF(SUMPRODUCT($N$41:DY$41,$N39:DY39)&lt;0.5, "To start", "Running")))</f>
        <v>Undefined</v>
      </c>
      <c r="EA39" s="193">
        <v>0</v>
      </c>
      <c r="EB39" s="194">
        <f t="shared" si="119"/>
        <v>0</v>
      </c>
      <c r="EC39" s="332" t="str">
        <f>IF(ISBLANK($I39), "Undefined", IF(EB39&lt;0.5, "Complete",IF(SUMPRODUCT($N$41:EB$41,$N39:EB39)&lt;0.5, "To start", "Running")))</f>
        <v>Undefined</v>
      </c>
      <c r="ED39" s="248"/>
      <c r="EE39" s="190">
        <f>SUMPRODUCT($L$41:DK$41,$L39:DK39)</f>
        <v>0</v>
      </c>
      <c r="EF39" s="197">
        <f t="shared" si="77"/>
        <v>0</v>
      </c>
      <c r="EG39" s="190">
        <f ca="1">OFFSET($O39,0,(Capacity!$F$2-SprintStart)*3,1,1)</f>
        <v>0</v>
      </c>
      <c r="EH39" s="197">
        <f t="shared" ca="1" si="77"/>
        <v>0</v>
      </c>
      <c r="EI39" s="190">
        <f t="shared" ca="1" si="39"/>
        <v>0</v>
      </c>
      <c r="EJ39" s="197">
        <f t="shared" ca="1" si="120"/>
        <v>0</v>
      </c>
      <c r="EK39" s="199" t="str">
        <f t="shared" ca="1" si="78"/>
        <v/>
      </c>
      <c r="EL39" s="191">
        <f t="shared" ca="1" si="79"/>
        <v>0</v>
      </c>
      <c r="EM39" s="197">
        <f t="shared" ca="1" si="80"/>
        <v>0</v>
      </c>
    </row>
    <row r="40" spans="1:143" s="187" customFormat="1" x14ac:dyDescent="0.2">
      <c r="A40" s="207"/>
      <c r="B40" s="207"/>
      <c r="C40" s="207"/>
      <c r="D40" s="208"/>
      <c r="E40" s="209"/>
      <c r="F40" s="210"/>
      <c r="G40" s="210"/>
      <c r="H40" s="211"/>
      <c r="I40" s="207"/>
      <c r="J40" s="210"/>
      <c r="K40" s="212"/>
      <c r="L40" s="210"/>
      <c r="M40" s="210"/>
      <c r="N40" s="335" t="s">
        <v>2</v>
      </c>
      <c r="O40" s="337"/>
      <c r="P40" s="213">
        <v>1</v>
      </c>
      <c r="Q40" s="335" t="s">
        <v>2</v>
      </c>
      <c r="R40" s="337"/>
      <c r="S40" s="213">
        <f>P40+1</f>
        <v>2</v>
      </c>
      <c r="T40" s="335" t="s">
        <v>2</v>
      </c>
      <c r="U40" s="337"/>
      <c r="V40" s="213">
        <f>S40+1</f>
        <v>3</v>
      </c>
      <c r="W40" s="335" t="s">
        <v>2</v>
      </c>
      <c r="X40" s="337"/>
      <c r="Y40" s="213">
        <f>V40+1</f>
        <v>4</v>
      </c>
      <c r="Z40" s="335" t="s">
        <v>2</v>
      </c>
      <c r="AA40" s="337"/>
      <c r="AB40" s="213">
        <f>Y40+1</f>
        <v>5</v>
      </c>
      <c r="AC40" s="335" t="s">
        <v>2</v>
      </c>
      <c r="AD40" s="335"/>
      <c r="AE40" s="213">
        <f>AB40+1</f>
        <v>6</v>
      </c>
      <c r="AF40" s="335" t="s">
        <v>2</v>
      </c>
      <c r="AG40" s="335"/>
      <c r="AH40" s="213">
        <f>AE40+1</f>
        <v>7</v>
      </c>
      <c r="AI40" s="335" t="s">
        <v>2</v>
      </c>
      <c r="AJ40" s="335"/>
      <c r="AK40" s="213">
        <f>AH40+1</f>
        <v>8</v>
      </c>
      <c r="AL40" s="335" t="s">
        <v>2</v>
      </c>
      <c r="AM40" s="335"/>
      <c r="AN40" s="213">
        <f>AK40+1</f>
        <v>9</v>
      </c>
      <c r="AO40" s="335" t="s">
        <v>2</v>
      </c>
      <c r="AP40" s="335"/>
      <c r="AQ40" s="213">
        <f>AN40+1</f>
        <v>10</v>
      </c>
      <c r="AR40" s="335" t="s">
        <v>2</v>
      </c>
      <c r="AS40" s="335"/>
      <c r="AT40" s="213">
        <f>AQ40+1</f>
        <v>11</v>
      </c>
      <c r="AU40" s="335" t="s">
        <v>2</v>
      </c>
      <c r="AV40" s="335"/>
      <c r="AW40" s="213">
        <f>AT40+1</f>
        <v>12</v>
      </c>
      <c r="AX40" s="335" t="s">
        <v>2</v>
      </c>
      <c r="AY40" s="335"/>
      <c r="AZ40" s="213">
        <f>AW40+1</f>
        <v>13</v>
      </c>
      <c r="BA40" s="335" t="s">
        <v>2</v>
      </c>
      <c r="BB40" s="335"/>
      <c r="BC40" s="213">
        <f>AZ40+1</f>
        <v>14</v>
      </c>
      <c r="BD40" s="335" t="s">
        <v>2</v>
      </c>
      <c r="BE40" s="335"/>
      <c r="BF40" s="213">
        <f>BC40+1</f>
        <v>15</v>
      </c>
      <c r="BG40" s="335" t="s">
        <v>2</v>
      </c>
      <c r="BH40" s="335"/>
      <c r="BI40" s="213">
        <f>BF40+1</f>
        <v>16</v>
      </c>
      <c r="BJ40" s="335" t="s">
        <v>2</v>
      </c>
      <c r="BK40" s="335"/>
      <c r="BL40" s="213">
        <f>BI40+1</f>
        <v>17</v>
      </c>
      <c r="BM40" s="335" t="s">
        <v>2</v>
      </c>
      <c r="BN40" s="335"/>
      <c r="BO40" s="213">
        <f>BL40+1</f>
        <v>18</v>
      </c>
      <c r="BP40" s="335" t="s">
        <v>2</v>
      </c>
      <c r="BQ40" s="335"/>
      <c r="BR40" s="213">
        <f>BO40+1</f>
        <v>19</v>
      </c>
      <c r="BS40" s="335" t="s">
        <v>2</v>
      </c>
      <c r="BT40" s="335"/>
      <c r="BU40" s="213">
        <f>BR40+1</f>
        <v>20</v>
      </c>
      <c r="BV40" s="335" t="s">
        <v>2</v>
      </c>
      <c r="BW40" s="335"/>
      <c r="BX40" s="213">
        <f>BU40+1</f>
        <v>21</v>
      </c>
      <c r="BY40" s="335" t="s">
        <v>2</v>
      </c>
      <c r="BZ40" s="335"/>
      <c r="CA40" s="213">
        <f>BX40+1</f>
        <v>22</v>
      </c>
      <c r="CB40" s="335" t="s">
        <v>2</v>
      </c>
      <c r="CC40" s="335"/>
      <c r="CD40" s="213">
        <f>CA40+1</f>
        <v>23</v>
      </c>
      <c r="CE40" s="335" t="s">
        <v>2</v>
      </c>
      <c r="CF40" s="335"/>
      <c r="CG40" s="213">
        <f>CD40+1</f>
        <v>24</v>
      </c>
      <c r="CH40" s="335" t="s">
        <v>2</v>
      </c>
      <c r="CI40" s="335"/>
      <c r="CJ40" s="213">
        <f>CG40+1</f>
        <v>25</v>
      </c>
      <c r="CK40" s="335" t="s">
        <v>2</v>
      </c>
      <c r="CL40" s="335"/>
      <c r="CM40" s="213">
        <f>CJ40+1</f>
        <v>26</v>
      </c>
      <c r="CN40" s="335" t="s">
        <v>2</v>
      </c>
      <c r="CO40" s="335"/>
      <c r="CP40" s="213">
        <f>CM40+1</f>
        <v>27</v>
      </c>
      <c r="CQ40" s="335" t="s">
        <v>2</v>
      </c>
      <c r="CR40" s="335"/>
      <c r="CS40" s="213">
        <f>CP40+1</f>
        <v>28</v>
      </c>
      <c r="CT40" s="335" t="s">
        <v>2</v>
      </c>
      <c r="CU40" s="335"/>
      <c r="CV40" s="213">
        <f>CS40+1</f>
        <v>29</v>
      </c>
      <c r="CW40" s="335" t="s">
        <v>2</v>
      </c>
      <c r="CX40" s="335"/>
      <c r="CY40" s="213">
        <f>CV40+1</f>
        <v>30</v>
      </c>
      <c r="CZ40" s="335" t="s">
        <v>2</v>
      </c>
      <c r="DA40" s="337"/>
      <c r="DB40" s="213">
        <f>CY40+1</f>
        <v>31</v>
      </c>
      <c r="DC40" s="335" t="s">
        <v>2</v>
      </c>
      <c r="DD40" s="337"/>
      <c r="DE40" s="213">
        <f>DB40+1</f>
        <v>32</v>
      </c>
      <c r="DF40" s="335" t="s">
        <v>2</v>
      </c>
      <c r="DG40" s="337"/>
      <c r="DH40" s="213">
        <f>DE40+1</f>
        <v>33</v>
      </c>
      <c r="DI40" s="335" t="s">
        <v>2</v>
      </c>
      <c r="DJ40" s="337"/>
      <c r="DK40" s="213">
        <f>DH40+1</f>
        <v>34</v>
      </c>
      <c r="DL40" s="335" t="s">
        <v>2</v>
      </c>
      <c r="DM40" s="337"/>
      <c r="DN40" s="213">
        <f>DK40+1</f>
        <v>35</v>
      </c>
      <c r="DO40" s="335" t="s">
        <v>2</v>
      </c>
      <c r="DP40" s="337"/>
      <c r="DQ40" s="213">
        <f>DN40+1</f>
        <v>36</v>
      </c>
      <c r="DR40" s="335" t="s">
        <v>2</v>
      </c>
      <c r="DS40" s="337"/>
      <c r="DT40" s="213">
        <f>DQ40+1</f>
        <v>37</v>
      </c>
      <c r="DU40" s="335" t="s">
        <v>2</v>
      </c>
      <c r="DV40" s="337"/>
      <c r="DW40" s="213">
        <f>DT40+1</f>
        <v>38</v>
      </c>
      <c r="DX40" s="335" t="s">
        <v>2</v>
      </c>
      <c r="DY40" s="337"/>
      <c r="DZ40" s="213">
        <f>DW40+1</f>
        <v>39</v>
      </c>
      <c r="EA40" s="335" t="s">
        <v>2</v>
      </c>
      <c r="EB40" s="337"/>
      <c r="EC40" s="213">
        <f>DZ40+1</f>
        <v>40</v>
      </c>
      <c r="ED40" s="213"/>
      <c r="EE40" s="210"/>
      <c r="EF40" s="212"/>
      <c r="EG40" s="210"/>
      <c r="EH40" s="210"/>
      <c r="EI40" s="210"/>
      <c r="EJ40" s="210"/>
      <c r="EK40" s="210"/>
      <c r="EL40" s="210"/>
      <c r="EM40" s="320"/>
    </row>
    <row r="41" spans="1:143" s="187" customFormat="1" x14ac:dyDescent="0.2">
      <c r="A41" s="207"/>
      <c r="B41" s="207"/>
      <c r="C41" s="207"/>
      <c r="D41" s="208"/>
      <c r="E41" s="209"/>
      <c r="F41" s="210"/>
      <c r="G41" s="210"/>
      <c r="H41" s="211"/>
      <c r="I41" s="207" t="s">
        <v>3</v>
      </c>
      <c r="J41" s="210"/>
      <c r="K41" s="210"/>
      <c r="L41" s="210"/>
      <c r="M41" s="210"/>
      <c r="N41" s="210">
        <v>1</v>
      </c>
      <c r="O41" s="210">
        <v>0</v>
      </c>
      <c r="P41" s="210">
        <v>0</v>
      </c>
      <c r="Q41" s="210">
        <v>1</v>
      </c>
      <c r="R41" s="210">
        <v>0</v>
      </c>
      <c r="S41" s="210">
        <v>0</v>
      </c>
      <c r="T41" s="210">
        <v>1</v>
      </c>
      <c r="U41" s="210">
        <v>0</v>
      </c>
      <c r="V41" s="210">
        <v>0</v>
      </c>
      <c r="W41" s="210">
        <v>1</v>
      </c>
      <c r="X41" s="210">
        <v>0</v>
      </c>
      <c r="Y41" s="210">
        <v>0</v>
      </c>
      <c r="Z41" s="210">
        <v>1</v>
      </c>
      <c r="AA41" s="210">
        <v>0</v>
      </c>
      <c r="AB41" s="210">
        <v>0</v>
      </c>
      <c r="AC41" s="210">
        <v>1</v>
      </c>
      <c r="AD41" s="210">
        <v>0</v>
      </c>
      <c r="AE41" s="210">
        <v>0</v>
      </c>
      <c r="AF41" s="210">
        <v>1</v>
      </c>
      <c r="AG41" s="210">
        <v>0</v>
      </c>
      <c r="AH41" s="210">
        <v>0</v>
      </c>
      <c r="AI41" s="210">
        <v>1</v>
      </c>
      <c r="AJ41" s="210">
        <v>0</v>
      </c>
      <c r="AK41" s="210">
        <v>0</v>
      </c>
      <c r="AL41" s="210">
        <v>1</v>
      </c>
      <c r="AM41" s="210">
        <v>0</v>
      </c>
      <c r="AN41" s="210">
        <v>0</v>
      </c>
      <c r="AO41" s="210">
        <v>1</v>
      </c>
      <c r="AP41" s="210">
        <v>0</v>
      </c>
      <c r="AQ41" s="210">
        <v>0</v>
      </c>
      <c r="AR41" s="210">
        <v>1</v>
      </c>
      <c r="AS41" s="210">
        <v>0</v>
      </c>
      <c r="AT41" s="210">
        <v>0</v>
      </c>
      <c r="AU41" s="210">
        <v>1</v>
      </c>
      <c r="AV41" s="210">
        <v>0</v>
      </c>
      <c r="AW41" s="210">
        <v>0</v>
      </c>
      <c r="AX41" s="210">
        <v>1</v>
      </c>
      <c r="AY41" s="210">
        <v>0</v>
      </c>
      <c r="AZ41" s="210">
        <v>0</v>
      </c>
      <c r="BA41" s="210">
        <v>1</v>
      </c>
      <c r="BB41" s="210">
        <v>0</v>
      </c>
      <c r="BC41" s="210">
        <v>0</v>
      </c>
      <c r="BD41" s="210">
        <v>1</v>
      </c>
      <c r="BE41" s="210">
        <v>0</v>
      </c>
      <c r="BF41" s="210">
        <v>0</v>
      </c>
      <c r="BG41" s="210">
        <v>1</v>
      </c>
      <c r="BH41" s="210">
        <v>0</v>
      </c>
      <c r="BI41" s="210">
        <v>0</v>
      </c>
      <c r="BJ41" s="210">
        <v>1</v>
      </c>
      <c r="BK41" s="210">
        <v>0</v>
      </c>
      <c r="BL41" s="210">
        <v>0</v>
      </c>
      <c r="BM41" s="210">
        <v>1</v>
      </c>
      <c r="BN41" s="210">
        <v>0</v>
      </c>
      <c r="BO41" s="210">
        <v>0</v>
      </c>
      <c r="BP41" s="210">
        <v>1</v>
      </c>
      <c r="BQ41" s="210">
        <v>0</v>
      </c>
      <c r="BR41" s="210">
        <v>0</v>
      </c>
      <c r="BS41" s="210">
        <v>1</v>
      </c>
      <c r="BT41" s="210">
        <v>0</v>
      </c>
      <c r="BU41" s="210">
        <v>0</v>
      </c>
      <c r="BV41" s="210">
        <v>1</v>
      </c>
      <c r="BW41" s="210">
        <v>0</v>
      </c>
      <c r="BX41" s="210">
        <v>0</v>
      </c>
      <c r="BY41" s="210">
        <v>1</v>
      </c>
      <c r="BZ41" s="210">
        <v>0</v>
      </c>
      <c r="CA41" s="210">
        <v>0</v>
      </c>
      <c r="CB41" s="210">
        <v>1</v>
      </c>
      <c r="CC41" s="210">
        <v>0</v>
      </c>
      <c r="CD41" s="210">
        <v>0</v>
      </c>
      <c r="CE41" s="210">
        <v>1</v>
      </c>
      <c r="CF41" s="210">
        <v>0</v>
      </c>
      <c r="CG41" s="210">
        <v>0</v>
      </c>
      <c r="CH41" s="210">
        <v>1</v>
      </c>
      <c r="CI41" s="210">
        <v>0</v>
      </c>
      <c r="CJ41" s="210">
        <v>0</v>
      </c>
      <c r="CK41" s="210">
        <v>1</v>
      </c>
      <c r="CL41" s="210">
        <v>0</v>
      </c>
      <c r="CM41" s="210">
        <v>0</v>
      </c>
      <c r="CN41" s="210">
        <v>1</v>
      </c>
      <c r="CO41" s="210">
        <v>0</v>
      </c>
      <c r="CP41" s="210">
        <v>0</v>
      </c>
      <c r="CQ41" s="210">
        <v>1</v>
      </c>
      <c r="CR41" s="210">
        <v>0</v>
      </c>
      <c r="CS41" s="210">
        <v>0</v>
      </c>
      <c r="CT41" s="210">
        <v>1</v>
      </c>
      <c r="CU41" s="210">
        <v>0</v>
      </c>
      <c r="CV41" s="210">
        <v>0</v>
      </c>
      <c r="CW41" s="210">
        <v>1</v>
      </c>
      <c r="CX41" s="210">
        <v>0</v>
      </c>
      <c r="CY41" s="210">
        <v>0</v>
      </c>
      <c r="CZ41" s="210">
        <v>1</v>
      </c>
      <c r="DA41" s="210">
        <v>0</v>
      </c>
      <c r="DB41" s="210">
        <v>0</v>
      </c>
      <c r="DC41" s="210">
        <v>1</v>
      </c>
      <c r="DD41" s="210">
        <v>0</v>
      </c>
      <c r="DE41" s="210">
        <v>0</v>
      </c>
      <c r="DF41" s="210">
        <v>1</v>
      </c>
      <c r="DG41" s="210">
        <v>0</v>
      </c>
      <c r="DH41" s="210">
        <v>0</v>
      </c>
      <c r="DI41" s="210">
        <v>1</v>
      </c>
      <c r="DJ41" s="210">
        <v>0</v>
      </c>
      <c r="DK41" s="210">
        <v>0</v>
      </c>
      <c r="DL41" s="210">
        <v>1</v>
      </c>
      <c r="DM41" s="210">
        <v>0</v>
      </c>
      <c r="DN41" s="210">
        <v>0</v>
      </c>
      <c r="DO41" s="210">
        <v>1</v>
      </c>
      <c r="DP41" s="210">
        <v>0</v>
      </c>
      <c r="DQ41" s="210">
        <v>0</v>
      </c>
      <c r="DR41" s="210">
        <v>1</v>
      </c>
      <c r="DS41" s="210">
        <v>0</v>
      </c>
      <c r="DT41" s="210">
        <v>0</v>
      </c>
      <c r="DU41" s="210">
        <v>1</v>
      </c>
      <c r="DV41" s="210">
        <v>0</v>
      </c>
      <c r="DW41" s="210">
        <v>0</v>
      </c>
      <c r="DX41" s="210">
        <v>1</v>
      </c>
      <c r="DY41" s="210">
        <v>0</v>
      </c>
      <c r="DZ41" s="210">
        <v>0</v>
      </c>
      <c r="EA41" s="210">
        <v>1</v>
      </c>
      <c r="EB41" s="210">
        <v>0</v>
      </c>
      <c r="EC41" s="210">
        <v>0</v>
      </c>
      <c r="ED41" s="210"/>
      <c r="EE41" s="210"/>
      <c r="EF41" s="210"/>
      <c r="EG41" s="210"/>
      <c r="EH41" s="210"/>
      <c r="EI41" s="210"/>
      <c r="EJ41" s="210"/>
      <c r="EK41" s="210"/>
      <c r="EL41" s="210"/>
      <c r="EM41" s="321"/>
    </row>
    <row r="42" spans="1:143" s="187" customFormat="1" x14ac:dyDescent="0.2">
      <c r="A42" s="214"/>
      <c r="B42" s="214"/>
      <c r="C42" s="214"/>
      <c r="D42" s="215"/>
      <c r="E42" s="216"/>
      <c r="F42" s="217"/>
      <c r="G42" s="217"/>
      <c r="H42" s="218"/>
      <c r="I42" s="207" t="s">
        <v>5</v>
      </c>
      <c r="J42" s="210"/>
      <c r="K42" s="210"/>
      <c r="L42" s="210"/>
      <c r="M42" s="210"/>
      <c r="N42" s="210">
        <v>0</v>
      </c>
      <c r="O42" s="210">
        <v>1</v>
      </c>
      <c r="P42" s="210">
        <v>0</v>
      </c>
      <c r="Q42" s="210">
        <v>0</v>
      </c>
      <c r="R42" s="210">
        <v>1</v>
      </c>
      <c r="S42" s="210">
        <v>0</v>
      </c>
      <c r="T42" s="210">
        <v>0</v>
      </c>
      <c r="U42" s="210">
        <v>1</v>
      </c>
      <c r="V42" s="210">
        <v>0</v>
      </c>
      <c r="W42" s="210">
        <v>0</v>
      </c>
      <c r="X42" s="210">
        <v>1</v>
      </c>
      <c r="Y42" s="210">
        <v>0</v>
      </c>
      <c r="Z42" s="210">
        <v>0</v>
      </c>
      <c r="AA42" s="210">
        <v>1</v>
      </c>
      <c r="AB42" s="210">
        <v>0</v>
      </c>
      <c r="AC42" s="210">
        <v>0</v>
      </c>
      <c r="AD42" s="210">
        <v>1</v>
      </c>
      <c r="AE42" s="210">
        <v>0</v>
      </c>
      <c r="AF42" s="210">
        <v>0</v>
      </c>
      <c r="AG42" s="210">
        <v>1</v>
      </c>
      <c r="AH42" s="210">
        <v>0</v>
      </c>
      <c r="AI42" s="210">
        <v>0</v>
      </c>
      <c r="AJ42" s="210">
        <v>1</v>
      </c>
      <c r="AK42" s="210">
        <v>0</v>
      </c>
      <c r="AL42" s="210">
        <v>0</v>
      </c>
      <c r="AM42" s="210">
        <v>1</v>
      </c>
      <c r="AN42" s="210">
        <v>0</v>
      </c>
      <c r="AO42" s="210">
        <v>0</v>
      </c>
      <c r="AP42" s="210">
        <v>1</v>
      </c>
      <c r="AQ42" s="210">
        <v>0</v>
      </c>
      <c r="AR42" s="210">
        <v>0</v>
      </c>
      <c r="AS42" s="210">
        <v>1</v>
      </c>
      <c r="AT42" s="210">
        <v>0</v>
      </c>
      <c r="AU42" s="210">
        <v>0</v>
      </c>
      <c r="AV42" s="210">
        <v>1</v>
      </c>
      <c r="AW42" s="210">
        <v>0</v>
      </c>
      <c r="AX42" s="210">
        <v>0</v>
      </c>
      <c r="AY42" s="210">
        <v>1</v>
      </c>
      <c r="AZ42" s="210">
        <v>0</v>
      </c>
      <c r="BA42" s="210">
        <v>0</v>
      </c>
      <c r="BB42" s="210">
        <v>1</v>
      </c>
      <c r="BC42" s="210">
        <v>0</v>
      </c>
      <c r="BD42" s="210">
        <v>0</v>
      </c>
      <c r="BE42" s="210">
        <v>1</v>
      </c>
      <c r="BF42" s="210">
        <v>0</v>
      </c>
      <c r="BG42" s="210">
        <v>0</v>
      </c>
      <c r="BH42" s="210">
        <v>1</v>
      </c>
      <c r="BI42" s="210">
        <v>0</v>
      </c>
      <c r="BJ42" s="210">
        <v>0</v>
      </c>
      <c r="BK42" s="210">
        <v>1</v>
      </c>
      <c r="BL42" s="210">
        <v>0</v>
      </c>
      <c r="BM42" s="210">
        <v>0</v>
      </c>
      <c r="BN42" s="210">
        <v>1</v>
      </c>
      <c r="BO42" s="210">
        <v>0</v>
      </c>
      <c r="BP42" s="210">
        <v>0</v>
      </c>
      <c r="BQ42" s="210">
        <v>1</v>
      </c>
      <c r="BR42" s="210">
        <v>0</v>
      </c>
      <c r="BS42" s="210">
        <v>0</v>
      </c>
      <c r="BT42" s="210">
        <v>1</v>
      </c>
      <c r="BU42" s="210">
        <v>0</v>
      </c>
      <c r="BV42" s="210">
        <v>0</v>
      </c>
      <c r="BW42" s="210">
        <v>1</v>
      </c>
      <c r="BX42" s="210">
        <v>0</v>
      </c>
      <c r="BY42" s="210">
        <v>0</v>
      </c>
      <c r="BZ42" s="210">
        <v>1</v>
      </c>
      <c r="CA42" s="210">
        <v>0</v>
      </c>
      <c r="CB42" s="210">
        <v>0</v>
      </c>
      <c r="CC42" s="210">
        <v>1</v>
      </c>
      <c r="CD42" s="210">
        <v>0</v>
      </c>
      <c r="CE42" s="210">
        <v>0</v>
      </c>
      <c r="CF42" s="210">
        <v>1</v>
      </c>
      <c r="CG42" s="210">
        <v>0</v>
      </c>
      <c r="CH42" s="210">
        <v>0</v>
      </c>
      <c r="CI42" s="210">
        <v>1</v>
      </c>
      <c r="CJ42" s="210">
        <v>0</v>
      </c>
      <c r="CK42" s="210">
        <v>0</v>
      </c>
      <c r="CL42" s="210">
        <v>1</v>
      </c>
      <c r="CM42" s="210">
        <v>0</v>
      </c>
      <c r="CN42" s="210">
        <v>0</v>
      </c>
      <c r="CO42" s="210">
        <v>1</v>
      </c>
      <c r="CP42" s="210">
        <v>0</v>
      </c>
      <c r="CQ42" s="210">
        <v>0</v>
      </c>
      <c r="CR42" s="210">
        <v>1</v>
      </c>
      <c r="CS42" s="210">
        <v>0</v>
      </c>
      <c r="CT42" s="210">
        <v>0</v>
      </c>
      <c r="CU42" s="210">
        <v>1</v>
      </c>
      <c r="CV42" s="210">
        <v>0</v>
      </c>
      <c r="CW42" s="210">
        <v>0</v>
      </c>
      <c r="CX42" s="210">
        <v>1</v>
      </c>
      <c r="CY42" s="210">
        <v>0</v>
      </c>
      <c r="CZ42" s="210">
        <v>0</v>
      </c>
      <c r="DA42" s="210">
        <v>1</v>
      </c>
      <c r="DB42" s="210">
        <v>0</v>
      </c>
      <c r="DC42" s="210">
        <v>0</v>
      </c>
      <c r="DD42" s="210">
        <v>1</v>
      </c>
      <c r="DE42" s="210">
        <v>0</v>
      </c>
      <c r="DF42" s="210">
        <v>0</v>
      </c>
      <c r="DG42" s="210">
        <v>1</v>
      </c>
      <c r="DH42" s="210">
        <v>0</v>
      </c>
      <c r="DI42" s="210">
        <v>0</v>
      </c>
      <c r="DJ42" s="210">
        <v>1</v>
      </c>
      <c r="DK42" s="210">
        <v>0</v>
      </c>
      <c r="DL42" s="210">
        <v>0</v>
      </c>
      <c r="DM42" s="210">
        <v>1</v>
      </c>
      <c r="DN42" s="210">
        <v>0</v>
      </c>
      <c r="DO42" s="210">
        <v>0</v>
      </c>
      <c r="DP42" s="210">
        <v>1</v>
      </c>
      <c r="DQ42" s="210">
        <v>0</v>
      </c>
      <c r="DR42" s="210">
        <v>0</v>
      </c>
      <c r="DS42" s="210">
        <v>1</v>
      </c>
      <c r="DT42" s="210">
        <v>0</v>
      </c>
      <c r="DU42" s="210">
        <v>0</v>
      </c>
      <c r="DV42" s="210">
        <v>1</v>
      </c>
      <c r="DW42" s="210">
        <v>0</v>
      </c>
      <c r="DX42" s="210">
        <v>0</v>
      </c>
      <c r="DY42" s="210">
        <v>1</v>
      </c>
      <c r="DZ42" s="210">
        <v>0</v>
      </c>
      <c r="EA42" s="210">
        <v>0</v>
      </c>
      <c r="EB42" s="210">
        <v>1</v>
      </c>
      <c r="EC42" s="210">
        <v>0</v>
      </c>
      <c r="ED42" s="210"/>
      <c r="EE42" s="210"/>
      <c r="EF42" s="210"/>
      <c r="EG42" s="210"/>
      <c r="EH42" s="210"/>
      <c r="EI42" s="210"/>
      <c r="EJ42" s="210"/>
      <c r="EK42" s="210"/>
      <c r="EL42" s="210"/>
      <c r="EM42" s="321"/>
    </row>
    <row r="43" spans="1:143" s="187" customFormat="1" x14ac:dyDescent="0.2">
      <c r="A43" s="207"/>
      <c r="B43" s="207"/>
      <c r="C43" s="207"/>
      <c r="D43" s="208"/>
      <c r="E43" s="209"/>
      <c r="F43" s="210"/>
      <c r="G43" s="210"/>
      <c r="H43" s="211"/>
      <c r="I43" s="219" t="s">
        <v>6</v>
      </c>
      <c r="J43" s="210"/>
      <c r="K43" s="210"/>
      <c r="L43" s="210"/>
      <c r="M43" s="210"/>
      <c r="N43" s="210">
        <v>0</v>
      </c>
      <c r="O43" s="210">
        <v>0</v>
      </c>
      <c r="P43" s="210">
        <v>1</v>
      </c>
      <c r="Q43" s="210">
        <v>0</v>
      </c>
      <c r="R43" s="210">
        <v>0</v>
      </c>
      <c r="S43" s="210">
        <v>1</v>
      </c>
      <c r="T43" s="210">
        <v>0</v>
      </c>
      <c r="U43" s="210">
        <v>0</v>
      </c>
      <c r="V43" s="210">
        <v>1</v>
      </c>
      <c r="W43" s="210">
        <v>0</v>
      </c>
      <c r="X43" s="210">
        <v>0</v>
      </c>
      <c r="Y43" s="210">
        <v>1</v>
      </c>
      <c r="Z43" s="210">
        <v>0</v>
      </c>
      <c r="AA43" s="210">
        <v>0</v>
      </c>
      <c r="AB43" s="210">
        <v>1</v>
      </c>
      <c r="AC43" s="210">
        <v>0</v>
      </c>
      <c r="AD43" s="210">
        <v>0</v>
      </c>
      <c r="AE43" s="210">
        <v>1</v>
      </c>
      <c r="AF43" s="210">
        <v>0</v>
      </c>
      <c r="AG43" s="210">
        <v>0</v>
      </c>
      <c r="AH43" s="210">
        <v>1</v>
      </c>
      <c r="AI43" s="210">
        <v>0</v>
      </c>
      <c r="AJ43" s="210">
        <v>0</v>
      </c>
      <c r="AK43" s="210">
        <v>1</v>
      </c>
      <c r="AL43" s="210">
        <v>0</v>
      </c>
      <c r="AM43" s="210">
        <v>0</v>
      </c>
      <c r="AN43" s="210">
        <v>1</v>
      </c>
      <c r="AO43" s="210">
        <v>0</v>
      </c>
      <c r="AP43" s="210">
        <v>0</v>
      </c>
      <c r="AQ43" s="210">
        <v>1</v>
      </c>
      <c r="AR43" s="210">
        <v>0</v>
      </c>
      <c r="AS43" s="210">
        <v>0</v>
      </c>
      <c r="AT43" s="210">
        <v>1</v>
      </c>
      <c r="AU43" s="210">
        <v>0</v>
      </c>
      <c r="AV43" s="210">
        <v>0</v>
      </c>
      <c r="AW43" s="210">
        <v>1</v>
      </c>
      <c r="AX43" s="210">
        <v>0</v>
      </c>
      <c r="AY43" s="210">
        <v>0</v>
      </c>
      <c r="AZ43" s="210">
        <v>1</v>
      </c>
      <c r="BA43" s="210">
        <v>0</v>
      </c>
      <c r="BB43" s="210">
        <v>0</v>
      </c>
      <c r="BC43" s="210">
        <v>1</v>
      </c>
      <c r="BD43" s="210">
        <v>0</v>
      </c>
      <c r="BE43" s="210">
        <v>0</v>
      </c>
      <c r="BF43" s="210">
        <v>1</v>
      </c>
      <c r="BG43" s="210">
        <v>0</v>
      </c>
      <c r="BH43" s="210">
        <v>0</v>
      </c>
      <c r="BI43" s="210">
        <v>1</v>
      </c>
      <c r="BJ43" s="210">
        <v>0</v>
      </c>
      <c r="BK43" s="210">
        <v>0</v>
      </c>
      <c r="BL43" s="210">
        <v>1</v>
      </c>
      <c r="BM43" s="210">
        <v>0</v>
      </c>
      <c r="BN43" s="210">
        <v>0</v>
      </c>
      <c r="BO43" s="210">
        <v>1</v>
      </c>
      <c r="BP43" s="210">
        <v>0</v>
      </c>
      <c r="BQ43" s="210">
        <v>0</v>
      </c>
      <c r="BR43" s="210">
        <v>1</v>
      </c>
      <c r="BS43" s="210">
        <v>0</v>
      </c>
      <c r="BT43" s="210">
        <v>0</v>
      </c>
      <c r="BU43" s="210">
        <v>1</v>
      </c>
      <c r="BV43" s="210">
        <v>0</v>
      </c>
      <c r="BW43" s="210">
        <v>0</v>
      </c>
      <c r="BX43" s="210">
        <v>1</v>
      </c>
      <c r="BY43" s="210">
        <v>0</v>
      </c>
      <c r="BZ43" s="210">
        <v>0</v>
      </c>
      <c r="CA43" s="210">
        <v>1</v>
      </c>
      <c r="CB43" s="210">
        <v>0</v>
      </c>
      <c r="CC43" s="210">
        <v>0</v>
      </c>
      <c r="CD43" s="210">
        <v>1</v>
      </c>
      <c r="CE43" s="210">
        <v>0</v>
      </c>
      <c r="CF43" s="210">
        <v>0</v>
      </c>
      <c r="CG43" s="210">
        <v>1</v>
      </c>
      <c r="CH43" s="210">
        <v>0</v>
      </c>
      <c r="CI43" s="210">
        <v>0</v>
      </c>
      <c r="CJ43" s="210">
        <v>1</v>
      </c>
      <c r="CK43" s="210">
        <v>0</v>
      </c>
      <c r="CL43" s="210">
        <v>0</v>
      </c>
      <c r="CM43" s="210">
        <v>1</v>
      </c>
      <c r="CN43" s="210">
        <v>0</v>
      </c>
      <c r="CO43" s="210">
        <v>0</v>
      </c>
      <c r="CP43" s="210">
        <v>1</v>
      </c>
      <c r="CQ43" s="210">
        <v>0</v>
      </c>
      <c r="CR43" s="210">
        <v>0</v>
      </c>
      <c r="CS43" s="210">
        <v>1</v>
      </c>
      <c r="CT43" s="210">
        <v>0</v>
      </c>
      <c r="CU43" s="210">
        <v>0</v>
      </c>
      <c r="CV43" s="210">
        <v>1</v>
      </c>
      <c r="CW43" s="210">
        <v>0</v>
      </c>
      <c r="CX43" s="210">
        <v>0</v>
      </c>
      <c r="CY43" s="210">
        <v>1</v>
      </c>
      <c r="CZ43" s="210">
        <v>0</v>
      </c>
      <c r="DA43" s="210">
        <v>0</v>
      </c>
      <c r="DB43" s="210">
        <v>1</v>
      </c>
      <c r="DC43" s="210">
        <v>0</v>
      </c>
      <c r="DD43" s="210">
        <v>0</v>
      </c>
      <c r="DE43" s="210">
        <v>1</v>
      </c>
      <c r="DF43" s="210">
        <v>0</v>
      </c>
      <c r="DG43" s="210">
        <v>0</v>
      </c>
      <c r="DH43" s="210">
        <v>1</v>
      </c>
      <c r="DI43" s="210">
        <v>0</v>
      </c>
      <c r="DJ43" s="210">
        <v>0</v>
      </c>
      <c r="DK43" s="210">
        <v>1</v>
      </c>
      <c r="DL43" s="210">
        <v>0</v>
      </c>
      <c r="DM43" s="210">
        <v>0</v>
      </c>
      <c r="DN43" s="210">
        <v>1</v>
      </c>
      <c r="DO43" s="210">
        <v>0</v>
      </c>
      <c r="DP43" s="210">
        <v>0</v>
      </c>
      <c r="DQ43" s="210">
        <v>1</v>
      </c>
      <c r="DR43" s="210">
        <v>0</v>
      </c>
      <c r="DS43" s="210">
        <v>0</v>
      </c>
      <c r="DT43" s="210">
        <v>1</v>
      </c>
      <c r="DU43" s="210">
        <v>0</v>
      </c>
      <c r="DV43" s="210">
        <v>0</v>
      </c>
      <c r="DW43" s="210">
        <v>1</v>
      </c>
      <c r="DX43" s="210">
        <v>0</v>
      </c>
      <c r="DY43" s="210">
        <v>0</v>
      </c>
      <c r="DZ43" s="210">
        <v>1</v>
      </c>
      <c r="EA43" s="210">
        <v>0</v>
      </c>
      <c r="EB43" s="210">
        <v>0</v>
      </c>
      <c r="EC43" s="210">
        <v>1</v>
      </c>
      <c r="ED43" s="210"/>
      <c r="EE43" s="210"/>
      <c r="EF43" s="210"/>
      <c r="EG43" s="210"/>
      <c r="EH43" s="210"/>
      <c r="EI43" s="210"/>
      <c r="EJ43" s="210"/>
      <c r="EK43" s="210"/>
      <c r="EL43" s="210"/>
      <c r="EM43" s="322"/>
    </row>
    <row r="44" spans="1:143" s="187" customFormat="1" x14ac:dyDescent="0.2">
      <c r="A44" s="220"/>
      <c r="B44" s="221"/>
      <c r="C44" s="221"/>
      <c r="D44" s="222"/>
      <c r="E44" s="223"/>
      <c r="F44" s="224"/>
      <c r="G44" s="224"/>
      <c r="H44" s="225"/>
      <c r="I44" s="226" t="s">
        <v>98</v>
      </c>
      <c r="J44" s="227"/>
      <c r="K44" s="227"/>
      <c r="L44" s="227" t="s">
        <v>178</v>
      </c>
      <c r="M44" s="228">
        <f>SUBTOTAL(109,M$7:M$39)</f>
        <v>36</v>
      </c>
      <c r="N44" s="229">
        <f>SUBTOTAL(109,N$7:N$39)</f>
        <v>4</v>
      </c>
      <c r="O44" s="229">
        <v>0</v>
      </c>
      <c r="P44" s="229"/>
      <c r="Q44" s="229">
        <f>SUBTOTAL(109,Q$7:Q$39)</f>
        <v>4</v>
      </c>
      <c r="R44" s="229">
        <f>SUBTOTAL(109,R$7:R$39)</f>
        <v>12</v>
      </c>
      <c r="S44" s="229"/>
      <c r="T44" s="229">
        <v>0</v>
      </c>
      <c r="U44" s="229">
        <f>SUBTOTAL(109,U$7:U$39)</f>
        <v>12</v>
      </c>
      <c r="V44" s="229"/>
      <c r="W44" s="229">
        <f>SUBTOTAL(109,W$7:W$39)</f>
        <v>4</v>
      </c>
      <c r="X44" s="229">
        <f>SUBTOTAL(109,X$7:X$39)</f>
        <v>12</v>
      </c>
      <c r="Y44" s="229"/>
      <c r="Z44" s="229">
        <f>SUBTOTAL(109,Z$7:Z$39)</f>
        <v>4</v>
      </c>
      <c r="AA44" s="229">
        <f>SUBTOTAL(109,AA$7:AA$39)</f>
        <v>12</v>
      </c>
      <c r="AB44" s="229"/>
      <c r="AC44" s="229">
        <f>SUBTOTAL(109,AC$7:AC$39)</f>
        <v>4</v>
      </c>
      <c r="AD44" s="229">
        <f>SUBTOTAL(109,AD$7:AD$39)</f>
        <v>8</v>
      </c>
      <c r="AE44" s="229"/>
      <c r="AF44" s="229">
        <f>SUBTOTAL(109,AF$7:AF$39)</f>
        <v>4</v>
      </c>
      <c r="AG44" s="229">
        <f>SUBTOTAL(109,AG$7:AG$39)</f>
        <v>8</v>
      </c>
      <c r="AH44" s="229"/>
      <c r="AI44" s="229">
        <f>SUBTOTAL(109,AI$7:AI$39)</f>
        <v>14</v>
      </c>
      <c r="AJ44" s="229">
        <f>SUBTOTAL(109,AJ$7:AJ$39)</f>
        <v>2</v>
      </c>
      <c r="AK44" s="229"/>
      <c r="AL44" s="229">
        <f>SUBTOTAL(109,AL$7:AL$39)</f>
        <v>0</v>
      </c>
      <c r="AM44" s="229">
        <f>SUBTOTAL(109,AM$7:AM$39)</f>
        <v>2</v>
      </c>
      <c r="AN44" s="229"/>
      <c r="AO44" s="229">
        <f>SUBTOTAL(109,AO$7:AO$39)</f>
        <v>2</v>
      </c>
      <c r="AP44" s="229">
        <f>SUBTOTAL(109,AP$7:AP$39)</f>
        <v>0</v>
      </c>
      <c r="AQ44" s="229"/>
      <c r="AR44" s="229">
        <f>SUBTOTAL(109,AR$7:AR$39)</f>
        <v>0</v>
      </c>
      <c r="AS44" s="229">
        <f>SUBTOTAL(109,AS$7:AS$39)</f>
        <v>0</v>
      </c>
      <c r="AT44" s="229"/>
      <c r="AU44" s="229">
        <f>SUBTOTAL(109,AU$7:AU$39)</f>
        <v>0</v>
      </c>
      <c r="AV44" s="229">
        <f>SUBTOTAL(109,AV$7:AV$39)</f>
        <v>0</v>
      </c>
      <c r="AW44" s="229"/>
      <c r="AX44" s="229">
        <f>SUBTOTAL(109,AX$7:AX$39)</f>
        <v>0</v>
      </c>
      <c r="AY44" s="229">
        <f>SUBTOTAL(109,AY$7:AY$39)</f>
        <v>0</v>
      </c>
      <c r="AZ44" s="229"/>
      <c r="BA44" s="229">
        <f>SUBTOTAL(109,BA$7:BA$39)</f>
        <v>0</v>
      </c>
      <c r="BB44" s="229">
        <f>SUBTOTAL(109,BB$7:BB$39)</f>
        <v>0</v>
      </c>
      <c r="BC44" s="229"/>
      <c r="BD44" s="229">
        <f>SUBTOTAL(109,BD$7:BD$39)</f>
        <v>0</v>
      </c>
      <c r="BE44" s="229">
        <f>SUBTOTAL(109,BE$7:BE$39)</f>
        <v>0</v>
      </c>
      <c r="BF44" s="229"/>
      <c r="BG44" s="229">
        <f>SUBTOTAL(109,BG$7:BG$39)</f>
        <v>0</v>
      </c>
      <c r="BH44" s="229">
        <f>SUBTOTAL(109,BH$7:BH$39)</f>
        <v>0</v>
      </c>
      <c r="BI44" s="229"/>
      <c r="BJ44" s="229">
        <f>SUBTOTAL(109,BJ$7:BJ$39)</f>
        <v>0</v>
      </c>
      <c r="BK44" s="229">
        <f>SUBTOTAL(109,BK$7:BK$39)</f>
        <v>0</v>
      </c>
      <c r="BL44" s="229"/>
      <c r="BM44" s="229">
        <f>SUBTOTAL(109,BM$7:BM$39)</f>
        <v>0</v>
      </c>
      <c r="BN44" s="229">
        <f>SUBTOTAL(109,BN$7:BN$39)</f>
        <v>0</v>
      </c>
      <c r="BO44" s="229"/>
      <c r="BP44" s="229">
        <f>SUBTOTAL(109,BP$7:BP$39)</f>
        <v>0</v>
      </c>
      <c r="BQ44" s="229">
        <f>SUBTOTAL(109,BQ$7:BQ$39)</f>
        <v>0</v>
      </c>
      <c r="BR44" s="229"/>
      <c r="BS44" s="229">
        <f>SUBTOTAL(109,BS$7:BS$39)</f>
        <v>0</v>
      </c>
      <c r="BT44" s="229">
        <f>SUBTOTAL(109,BT$7:BT$39)</f>
        <v>0</v>
      </c>
      <c r="BU44" s="229"/>
      <c r="BV44" s="229">
        <f>SUBTOTAL(109,BV$7:BV$39)</f>
        <v>0</v>
      </c>
      <c r="BW44" s="229">
        <f>SUBTOTAL(109,BW$7:BW$39)</f>
        <v>0</v>
      </c>
      <c r="BX44" s="229"/>
      <c r="BY44" s="229">
        <f>SUBTOTAL(109,BY$7:BY$39)</f>
        <v>0</v>
      </c>
      <c r="BZ44" s="229">
        <f>SUBTOTAL(109,BZ$7:BZ$39)</f>
        <v>0</v>
      </c>
      <c r="CA44" s="229"/>
      <c r="CB44" s="229">
        <f>SUBTOTAL(109,CB$7:CB$39)</f>
        <v>0</v>
      </c>
      <c r="CC44" s="229">
        <f>SUBTOTAL(109,CC$7:CC$39)</f>
        <v>0</v>
      </c>
      <c r="CD44" s="229"/>
      <c r="CE44" s="229">
        <f>SUBTOTAL(109,CE$7:CE$39)</f>
        <v>0</v>
      </c>
      <c r="CF44" s="229">
        <f>SUBTOTAL(109,CF$7:CF$39)</f>
        <v>0</v>
      </c>
      <c r="CG44" s="229"/>
      <c r="CH44" s="229">
        <f>SUBTOTAL(109,CH$7:CH$39)</f>
        <v>0</v>
      </c>
      <c r="CI44" s="229">
        <f>SUBTOTAL(109,CI$7:CI$39)</f>
        <v>0</v>
      </c>
      <c r="CJ44" s="229"/>
      <c r="CK44" s="229">
        <f>SUBTOTAL(109,CK$7:CK$39)</f>
        <v>0</v>
      </c>
      <c r="CL44" s="229">
        <f>SUBTOTAL(109,CL$7:CL$39)</f>
        <v>0</v>
      </c>
      <c r="CM44" s="229"/>
      <c r="CN44" s="229">
        <f>SUBTOTAL(109,CN$7:CN$39)</f>
        <v>0</v>
      </c>
      <c r="CO44" s="229">
        <f>SUBTOTAL(109,CO$7:CO$39)</f>
        <v>0</v>
      </c>
      <c r="CP44" s="229"/>
      <c r="CQ44" s="229">
        <f>SUBTOTAL(109,CQ$7:CQ$39)</f>
        <v>0</v>
      </c>
      <c r="CR44" s="229">
        <f>SUBTOTAL(109,CR$7:CR$39)</f>
        <v>0</v>
      </c>
      <c r="CS44" s="229"/>
      <c r="CT44" s="229">
        <f>SUBTOTAL(109,CT$7:CT$39)</f>
        <v>0</v>
      </c>
      <c r="CU44" s="229">
        <f>SUBTOTAL(109,CU$7:CU$39)</f>
        <v>0</v>
      </c>
      <c r="CV44" s="229"/>
      <c r="CW44" s="229">
        <f>SUBTOTAL(109,CW$7:CW$39)</f>
        <v>0</v>
      </c>
      <c r="CX44" s="229">
        <f>SUBTOTAL(109,CX$7:CX$39)</f>
        <v>0</v>
      </c>
      <c r="CY44" s="229"/>
      <c r="CZ44" s="229">
        <f t="shared" ref="CZ44:EC44" si="295">SUBTOTAL(109,CZ$7:CZ$39)</f>
        <v>0</v>
      </c>
      <c r="DA44" s="229">
        <f t="shared" si="295"/>
        <v>0</v>
      </c>
      <c r="DB44" s="229">
        <f t="shared" si="295"/>
        <v>0</v>
      </c>
      <c r="DC44" s="229">
        <f t="shared" si="295"/>
        <v>0</v>
      </c>
      <c r="DD44" s="229">
        <f t="shared" si="295"/>
        <v>0</v>
      </c>
      <c r="DE44" s="229">
        <f t="shared" si="295"/>
        <v>0</v>
      </c>
      <c r="DF44" s="229">
        <f t="shared" si="295"/>
        <v>0</v>
      </c>
      <c r="DG44" s="229">
        <f t="shared" si="295"/>
        <v>0</v>
      </c>
      <c r="DH44" s="229">
        <f t="shared" si="295"/>
        <v>0</v>
      </c>
      <c r="DI44" s="229">
        <f t="shared" si="295"/>
        <v>0</v>
      </c>
      <c r="DJ44" s="229">
        <f t="shared" si="295"/>
        <v>0</v>
      </c>
      <c r="DK44" s="229">
        <f t="shared" si="295"/>
        <v>0</v>
      </c>
      <c r="DL44" s="229">
        <f t="shared" si="295"/>
        <v>0</v>
      </c>
      <c r="DM44" s="229">
        <f t="shared" si="295"/>
        <v>0</v>
      </c>
      <c r="DN44" s="229">
        <f t="shared" si="295"/>
        <v>0</v>
      </c>
      <c r="DO44" s="229">
        <f t="shared" si="295"/>
        <v>0</v>
      </c>
      <c r="DP44" s="229">
        <f t="shared" si="295"/>
        <v>0</v>
      </c>
      <c r="DQ44" s="229">
        <f t="shared" si="295"/>
        <v>0</v>
      </c>
      <c r="DR44" s="229">
        <f t="shared" si="295"/>
        <v>0</v>
      </c>
      <c r="DS44" s="229">
        <f t="shared" si="295"/>
        <v>0</v>
      </c>
      <c r="DT44" s="229">
        <f t="shared" si="295"/>
        <v>0</v>
      </c>
      <c r="DU44" s="229">
        <f t="shared" si="295"/>
        <v>0</v>
      </c>
      <c r="DV44" s="229">
        <f t="shared" si="295"/>
        <v>0</v>
      </c>
      <c r="DW44" s="229">
        <f t="shared" si="295"/>
        <v>0</v>
      </c>
      <c r="DX44" s="229">
        <f t="shared" si="295"/>
        <v>0</v>
      </c>
      <c r="DY44" s="229">
        <f t="shared" si="295"/>
        <v>0</v>
      </c>
      <c r="DZ44" s="229">
        <f t="shared" si="295"/>
        <v>0</v>
      </c>
      <c r="EA44" s="229">
        <f t="shared" si="295"/>
        <v>0</v>
      </c>
      <c r="EB44" s="229">
        <f t="shared" si="295"/>
        <v>0</v>
      </c>
      <c r="EC44" s="229">
        <f t="shared" si="295"/>
        <v>0</v>
      </c>
      <c r="ED44" s="229"/>
      <c r="EE44" s="323">
        <f>SUBTOTAL(109,EE$7:EE$39)</f>
        <v>52</v>
      </c>
      <c r="EF44" s="324">
        <f>EE44/8</f>
        <v>6.5</v>
      </c>
      <c r="EG44" s="323">
        <f ca="1">SUBTOTAL(109,EG$7:EG$39)</f>
        <v>0</v>
      </c>
      <c r="EH44" s="324">
        <f ca="1">EG44/8</f>
        <v>0</v>
      </c>
      <c r="EI44" s="323">
        <f ca="1">SUBTOTAL(109,EI$7:EI$39)</f>
        <v>52</v>
      </c>
      <c r="EJ44" s="324">
        <f ca="1">EI44/8</f>
        <v>6.5</v>
      </c>
      <c r="EK44" s="325">
        <f ca="1">(EI44/M44)-1</f>
        <v>0.44444444444444442</v>
      </c>
      <c r="EL44" s="228">
        <f ca="1">EI44-M3</f>
        <v>52</v>
      </c>
      <c r="EM44" s="228">
        <f ca="1">EL44/8</f>
        <v>6.5</v>
      </c>
    </row>
    <row r="45" spans="1:143" x14ac:dyDescent="0.2">
      <c r="A45" s="230"/>
      <c r="B45" s="231"/>
      <c r="C45" s="231"/>
      <c r="D45" s="232"/>
      <c r="E45" s="233"/>
      <c r="F45" s="234"/>
      <c r="G45" s="234"/>
      <c r="H45" s="235"/>
      <c r="I45" s="236"/>
      <c r="J45" s="237"/>
      <c r="K45" s="237"/>
      <c r="L45" s="237" t="s">
        <v>179</v>
      </c>
      <c r="M45" s="238">
        <f>M44/8</f>
        <v>4.5</v>
      </c>
      <c r="N45" s="239">
        <f>N44/8</f>
        <v>0.5</v>
      </c>
      <c r="O45" s="239">
        <f t="shared" ref="O45:BZ45" si="296">O44/8</f>
        <v>0</v>
      </c>
      <c r="P45" s="239"/>
      <c r="Q45" s="239">
        <f t="shared" si="296"/>
        <v>0.5</v>
      </c>
      <c r="R45" s="239">
        <f t="shared" si="296"/>
        <v>1.5</v>
      </c>
      <c r="S45" s="239"/>
      <c r="T45" s="239">
        <f t="shared" si="296"/>
        <v>0</v>
      </c>
      <c r="U45" s="239">
        <f t="shared" si="296"/>
        <v>1.5</v>
      </c>
      <c r="V45" s="239"/>
      <c r="W45" s="239">
        <f t="shared" si="296"/>
        <v>0.5</v>
      </c>
      <c r="X45" s="239">
        <f t="shared" si="296"/>
        <v>1.5</v>
      </c>
      <c r="Y45" s="239"/>
      <c r="Z45" s="239">
        <f t="shared" si="296"/>
        <v>0.5</v>
      </c>
      <c r="AA45" s="239">
        <f t="shared" si="296"/>
        <v>1.5</v>
      </c>
      <c r="AB45" s="239"/>
      <c r="AC45" s="239">
        <f t="shared" si="296"/>
        <v>0.5</v>
      </c>
      <c r="AD45" s="239">
        <f t="shared" si="296"/>
        <v>1</v>
      </c>
      <c r="AE45" s="239"/>
      <c r="AF45" s="239">
        <f t="shared" si="296"/>
        <v>0.5</v>
      </c>
      <c r="AG45" s="239">
        <f t="shared" si="296"/>
        <v>1</v>
      </c>
      <c r="AH45" s="239"/>
      <c r="AI45" s="239">
        <f t="shared" si="296"/>
        <v>1.75</v>
      </c>
      <c r="AJ45" s="239">
        <f t="shared" si="296"/>
        <v>0.25</v>
      </c>
      <c r="AK45" s="239"/>
      <c r="AL45" s="239">
        <f t="shared" si="296"/>
        <v>0</v>
      </c>
      <c r="AM45" s="239">
        <f t="shared" si="296"/>
        <v>0.25</v>
      </c>
      <c r="AN45" s="239"/>
      <c r="AO45" s="239">
        <f t="shared" si="296"/>
        <v>0.25</v>
      </c>
      <c r="AP45" s="239">
        <f t="shared" si="296"/>
        <v>0</v>
      </c>
      <c r="AQ45" s="239"/>
      <c r="AR45" s="239">
        <f t="shared" si="296"/>
        <v>0</v>
      </c>
      <c r="AS45" s="239">
        <f t="shared" si="296"/>
        <v>0</v>
      </c>
      <c r="AT45" s="239"/>
      <c r="AU45" s="239">
        <f t="shared" si="296"/>
        <v>0</v>
      </c>
      <c r="AV45" s="239">
        <f t="shared" si="296"/>
        <v>0</v>
      </c>
      <c r="AW45" s="239"/>
      <c r="AX45" s="239">
        <f t="shared" si="296"/>
        <v>0</v>
      </c>
      <c r="AY45" s="239">
        <f t="shared" si="296"/>
        <v>0</v>
      </c>
      <c r="AZ45" s="239"/>
      <c r="BA45" s="239">
        <f t="shared" si="296"/>
        <v>0</v>
      </c>
      <c r="BB45" s="239">
        <f t="shared" si="296"/>
        <v>0</v>
      </c>
      <c r="BC45" s="239"/>
      <c r="BD45" s="239">
        <f t="shared" si="296"/>
        <v>0</v>
      </c>
      <c r="BE45" s="239">
        <f t="shared" si="296"/>
        <v>0</v>
      </c>
      <c r="BF45" s="239"/>
      <c r="BG45" s="239">
        <f t="shared" si="296"/>
        <v>0</v>
      </c>
      <c r="BH45" s="239">
        <f t="shared" si="296"/>
        <v>0</v>
      </c>
      <c r="BI45" s="239"/>
      <c r="BJ45" s="239">
        <f t="shared" si="296"/>
        <v>0</v>
      </c>
      <c r="BK45" s="239">
        <f t="shared" si="296"/>
        <v>0</v>
      </c>
      <c r="BL45" s="239"/>
      <c r="BM45" s="239">
        <f t="shared" si="296"/>
        <v>0</v>
      </c>
      <c r="BN45" s="239">
        <f t="shared" si="296"/>
        <v>0</v>
      </c>
      <c r="BO45" s="239"/>
      <c r="BP45" s="239">
        <f t="shared" si="296"/>
        <v>0</v>
      </c>
      <c r="BQ45" s="239">
        <f t="shared" si="296"/>
        <v>0</v>
      </c>
      <c r="BR45" s="239"/>
      <c r="BS45" s="239">
        <f t="shared" si="296"/>
        <v>0</v>
      </c>
      <c r="BT45" s="239">
        <f t="shared" si="296"/>
        <v>0</v>
      </c>
      <c r="BU45" s="239">
        <f t="shared" si="296"/>
        <v>0</v>
      </c>
      <c r="BV45" s="239">
        <f t="shared" si="296"/>
        <v>0</v>
      </c>
      <c r="BW45" s="239">
        <f t="shared" si="296"/>
        <v>0</v>
      </c>
      <c r="BX45" s="239">
        <f t="shared" si="296"/>
        <v>0</v>
      </c>
      <c r="BY45" s="239">
        <f t="shared" si="296"/>
        <v>0</v>
      </c>
      <c r="BZ45" s="239">
        <f t="shared" si="296"/>
        <v>0</v>
      </c>
      <c r="CA45" s="239">
        <f t="shared" ref="CA45:EC45" si="297">CA44/8</f>
        <v>0</v>
      </c>
      <c r="CB45" s="239">
        <f t="shared" si="297"/>
        <v>0</v>
      </c>
      <c r="CC45" s="239">
        <f t="shared" si="297"/>
        <v>0</v>
      </c>
      <c r="CD45" s="239">
        <f t="shared" si="297"/>
        <v>0</v>
      </c>
      <c r="CE45" s="239">
        <f t="shared" si="297"/>
        <v>0</v>
      </c>
      <c r="CF45" s="239">
        <f t="shared" si="297"/>
        <v>0</v>
      </c>
      <c r="CG45" s="239">
        <f t="shared" si="297"/>
        <v>0</v>
      </c>
      <c r="CH45" s="239">
        <f t="shared" si="297"/>
        <v>0</v>
      </c>
      <c r="CI45" s="239">
        <f t="shared" si="297"/>
        <v>0</v>
      </c>
      <c r="CJ45" s="239">
        <f t="shared" si="297"/>
        <v>0</v>
      </c>
      <c r="CK45" s="239">
        <f t="shared" si="297"/>
        <v>0</v>
      </c>
      <c r="CL45" s="239">
        <f t="shared" si="297"/>
        <v>0</v>
      </c>
      <c r="CM45" s="239">
        <f t="shared" si="297"/>
        <v>0</v>
      </c>
      <c r="CN45" s="239">
        <f t="shared" si="297"/>
        <v>0</v>
      </c>
      <c r="CO45" s="239">
        <f t="shared" si="297"/>
        <v>0</v>
      </c>
      <c r="CP45" s="239">
        <f t="shared" si="297"/>
        <v>0</v>
      </c>
      <c r="CQ45" s="239">
        <f t="shared" si="297"/>
        <v>0</v>
      </c>
      <c r="CR45" s="239">
        <f t="shared" si="297"/>
        <v>0</v>
      </c>
      <c r="CS45" s="239">
        <f t="shared" si="297"/>
        <v>0</v>
      </c>
      <c r="CT45" s="239">
        <f t="shared" si="297"/>
        <v>0</v>
      </c>
      <c r="CU45" s="239">
        <f t="shared" si="297"/>
        <v>0</v>
      </c>
      <c r="CV45" s="239">
        <f t="shared" si="297"/>
        <v>0</v>
      </c>
      <c r="CW45" s="239">
        <f t="shared" si="297"/>
        <v>0</v>
      </c>
      <c r="CX45" s="239">
        <f t="shared" si="297"/>
        <v>0</v>
      </c>
      <c r="CY45" s="239">
        <f t="shared" si="297"/>
        <v>0</v>
      </c>
      <c r="CZ45" s="239">
        <f t="shared" si="297"/>
        <v>0</v>
      </c>
      <c r="DA45" s="239">
        <f t="shared" si="297"/>
        <v>0</v>
      </c>
      <c r="DB45" s="239">
        <f t="shared" si="297"/>
        <v>0</v>
      </c>
      <c r="DC45" s="239">
        <f t="shared" si="297"/>
        <v>0</v>
      </c>
      <c r="DD45" s="239">
        <f t="shared" si="297"/>
        <v>0</v>
      </c>
      <c r="DE45" s="239">
        <f t="shared" si="297"/>
        <v>0</v>
      </c>
      <c r="DF45" s="239">
        <f t="shared" si="297"/>
        <v>0</v>
      </c>
      <c r="DG45" s="239">
        <f t="shared" si="297"/>
        <v>0</v>
      </c>
      <c r="DH45" s="239">
        <f t="shared" si="297"/>
        <v>0</v>
      </c>
      <c r="DI45" s="239">
        <f t="shared" si="297"/>
        <v>0</v>
      </c>
      <c r="DJ45" s="239">
        <f t="shared" si="297"/>
        <v>0</v>
      </c>
      <c r="DK45" s="239">
        <f t="shared" si="297"/>
        <v>0</v>
      </c>
      <c r="DL45" s="239">
        <f t="shared" si="297"/>
        <v>0</v>
      </c>
      <c r="DM45" s="239">
        <f t="shared" si="297"/>
        <v>0</v>
      </c>
      <c r="DN45" s="239">
        <f t="shared" si="297"/>
        <v>0</v>
      </c>
      <c r="DO45" s="239">
        <f t="shared" si="297"/>
        <v>0</v>
      </c>
      <c r="DP45" s="239">
        <f t="shared" si="297"/>
        <v>0</v>
      </c>
      <c r="DQ45" s="239">
        <f t="shared" si="297"/>
        <v>0</v>
      </c>
      <c r="DR45" s="239">
        <f t="shared" si="297"/>
        <v>0</v>
      </c>
      <c r="DS45" s="239">
        <f t="shared" si="297"/>
        <v>0</v>
      </c>
      <c r="DT45" s="239">
        <f t="shared" si="297"/>
        <v>0</v>
      </c>
      <c r="DU45" s="239">
        <f t="shared" si="297"/>
        <v>0</v>
      </c>
      <c r="DV45" s="239">
        <f t="shared" si="297"/>
        <v>0</v>
      </c>
      <c r="DW45" s="239">
        <f t="shared" si="297"/>
        <v>0</v>
      </c>
      <c r="DX45" s="239">
        <f t="shared" si="297"/>
        <v>0</v>
      </c>
      <c r="DY45" s="239">
        <f t="shared" si="297"/>
        <v>0</v>
      </c>
      <c r="DZ45" s="239">
        <f t="shared" si="297"/>
        <v>0</v>
      </c>
      <c r="EA45" s="239">
        <f t="shared" si="297"/>
        <v>0</v>
      </c>
      <c r="EB45" s="239">
        <f t="shared" si="297"/>
        <v>0</v>
      </c>
      <c r="EC45" s="239">
        <f t="shared" si="297"/>
        <v>0</v>
      </c>
      <c r="ED45" s="239"/>
      <c r="EE45" s="326"/>
      <c r="EF45" s="327"/>
      <c r="EG45" s="326"/>
      <c r="EH45" s="327"/>
      <c r="EI45" s="326"/>
      <c r="EJ45" s="327"/>
      <c r="EK45" s="171"/>
      <c r="EL45" s="171"/>
      <c r="EM45" s="171"/>
    </row>
    <row r="46" spans="1:143" x14ac:dyDescent="0.2">
      <c r="C46" s="57"/>
      <c r="D46" s="61"/>
      <c r="E46" s="64"/>
      <c r="F46" s="34"/>
      <c r="G46" s="34"/>
      <c r="H46" s="67"/>
      <c r="I46" s="57"/>
      <c r="J46" s="34"/>
      <c r="K46" s="34"/>
      <c r="L46" s="34"/>
      <c r="M46" s="34"/>
      <c r="N46" s="37"/>
      <c r="O46" s="38"/>
      <c r="P46" s="34"/>
      <c r="Q46" s="39"/>
      <c r="R46" s="34"/>
      <c r="S46" s="34"/>
      <c r="T46" s="39"/>
      <c r="U46" s="34"/>
      <c r="V46" s="34"/>
      <c r="W46" s="39"/>
      <c r="X46" s="34"/>
      <c r="Y46" s="34"/>
      <c r="Z46" s="39"/>
      <c r="AA46" s="34"/>
      <c r="AB46" s="34"/>
      <c r="AC46" s="39"/>
      <c r="AD46" s="34"/>
      <c r="AE46" s="34"/>
      <c r="AF46" s="39"/>
      <c r="AG46" s="34"/>
      <c r="AH46" s="34"/>
      <c r="AI46" s="39"/>
      <c r="AJ46" s="34"/>
      <c r="AK46" s="34"/>
      <c r="AL46" s="39"/>
      <c r="AM46" s="34"/>
      <c r="AN46" s="34"/>
      <c r="AO46" s="39"/>
      <c r="AP46" s="34"/>
      <c r="AQ46" s="34"/>
      <c r="AR46" s="39"/>
      <c r="AS46" s="34"/>
      <c r="AT46" s="34"/>
      <c r="AU46" s="39"/>
      <c r="AV46" s="34"/>
      <c r="AW46" s="34"/>
      <c r="AX46" s="39"/>
      <c r="AY46" s="34"/>
      <c r="AZ46" s="34"/>
      <c r="BA46" s="39"/>
      <c r="BB46" s="34"/>
      <c r="BC46" s="34"/>
      <c r="BD46" s="39"/>
      <c r="BE46" s="34"/>
      <c r="BF46" s="34"/>
      <c r="BG46" s="39"/>
      <c r="BH46" s="34"/>
      <c r="BI46" s="34"/>
      <c r="BJ46" s="39"/>
      <c r="BK46" s="34"/>
      <c r="BL46" s="34"/>
      <c r="BM46" s="39"/>
      <c r="BN46" s="34"/>
      <c r="BO46" s="34"/>
      <c r="BP46" s="39"/>
      <c r="BQ46" s="34"/>
      <c r="BR46" s="34"/>
      <c r="BS46" s="39"/>
      <c r="BT46" s="34"/>
      <c r="BU46" s="34"/>
      <c r="BV46" s="39"/>
      <c r="BW46" s="34"/>
      <c r="BX46" s="34"/>
      <c r="BY46" s="39"/>
      <c r="BZ46" s="34"/>
      <c r="CA46" s="34"/>
      <c r="CB46" s="39"/>
      <c r="CC46" s="34"/>
      <c r="CD46" s="34"/>
      <c r="CE46" s="39"/>
      <c r="CF46" s="34"/>
      <c r="CG46" s="34"/>
      <c r="CH46" s="39"/>
      <c r="CI46" s="34"/>
      <c r="CJ46" s="34"/>
      <c r="CK46" s="39"/>
      <c r="CL46" s="34"/>
      <c r="CM46" s="34"/>
      <c r="CN46" s="39"/>
      <c r="CO46" s="34"/>
      <c r="CP46" s="34"/>
      <c r="CQ46" s="39"/>
      <c r="CR46" s="34"/>
      <c r="CS46" s="34"/>
      <c r="CT46" s="39"/>
      <c r="CU46" s="34"/>
      <c r="CV46" s="34"/>
      <c r="CW46" s="39"/>
      <c r="CX46" s="34"/>
      <c r="CY46" s="34"/>
      <c r="CZ46" s="39"/>
      <c r="DA46" s="34"/>
      <c r="DB46" s="34"/>
      <c r="DC46" s="39"/>
      <c r="DD46" s="34"/>
      <c r="DE46" s="34"/>
      <c r="DF46" s="39"/>
      <c r="DG46" s="34"/>
      <c r="DH46" s="34"/>
      <c r="DI46" s="39"/>
      <c r="DJ46" s="34"/>
      <c r="DK46" s="34"/>
      <c r="DL46" s="39"/>
      <c r="DM46" s="34"/>
      <c r="DN46" s="34"/>
      <c r="DO46" s="39"/>
      <c r="DP46" s="34"/>
      <c r="DQ46" s="34"/>
      <c r="DR46" s="39"/>
      <c r="DS46" s="34"/>
      <c r="DT46" s="34"/>
      <c r="DU46" s="39"/>
      <c r="DV46" s="34"/>
      <c r="DW46" s="34"/>
      <c r="DX46" s="39"/>
      <c r="DY46" s="34"/>
      <c r="DZ46" s="34"/>
      <c r="EA46" s="39"/>
      <c r="EB46" s="34"/>
      <c r="EC46" s="34"/>
      <c r="ED46" s="34"/>
    </row>
    <row r="47" spans="1:143" x14ac:dyDescent="0.2">
      <c r="C47" s="57"/>
      <c r="D47" s="61"/>
      <c r="E47" s="64"/>
      <c r="F47" s="34"/>
      <c r="G47" s="34"/>
      <c r="H47" s="67"/>
      <c r="I47" s="57"/>
      <c r="J47" s="34"/>
      <c r="K47" s="34"/>
    </row>
    <row r="48" spans="1:143" x14ac:dyDescent="0.2">
      <c r="C48" s="57"/>
      <c r="D48" s="61"/>
      <c r="E48" s="64"/>
      <c r="F48" s="34"/>
      <c r="G48" s="34"/>
      <c r="H48" s="67"/>
      <c r="I48" s="57"/>
      <c r="J48" s="34"/>
      <c r="K48" s="34"/>
    </row>
    <row r="65" spans="9:9" x14ac:dyDescent="0.2">
      <c r="I65" s="243"/>
    </row>
  </sheetData>
  <autoFilter ref="A6:EM43" xr:uid="{00000000-0009-0000-0000-000002000000}"/>
  <sortState ref="A7:ED114">
    <sortCondition ref="L7:L114"/>
  </sortState>
  <mergeCells count="128">
    <mergeCell ref="EK4:EM5"/>
    <mergeCell ref="J4:J5"/>
    <mergeCell ref="K4:K5"/>
    <mergeCell ref="M5:M6"/>
    <mergeCell ref="L5:L6"/>
    <mergeCell ref="EE4:EF5"/>
    <mergeCell ref="BV5:BX5"/>
    <mergeCell ref="BY5:CA5"/>
    <mergeCell ref="CB5:CD5"/>
    <mergeCell ref="CE5:CG5"/>
    <mergeCell ref="CH5:CJ5"/>
    <mergeCell ref="DX5:DZ5"/>
    <mergeCell ref="EA5:EC5"/>
    <mergeCell ref="DI5:DK5"/>
    <mergeCell ref="DL5:DN5"/>
    <mergeCell ref="DO5:DQ5"/>
    <mergeCell ref="DR5:DT5"/>
    <mergeCell ref="DU5:DW5"/>
    <mergeCell ref="EG4:EH5"/>
    <mergeCell ref="EI4:EJ5"/>
    <mergeCell ref="BG5:BI5"/>
    <mergeCell ref="BJ5:BL5"/>
    <mergeCell ref="BM5:BO5"/>
    <mergeCell ref="BP5:BR5"/>
    <mergeCell ref="N5:P5"/>
    <mergeCell ref="Q5:S5"/>
    <mergeCell ref="T5:V5"/>
    <mergeCell ref="W5:Y5"/>
    <mergeCell ref="Z5:AB5"/>
    <mergeCell ref="CN4:CP4"/>
    <mergeCell ref="CN40:CO40"/>
    <mergeCell ref="DX4:DZ4"/>
    <mergeCell ref="DX40:DY40"/>
    <mergeCell ref="CQ4:CS4"/>
    <mergeCell ref="CQ40:CR40"/>
    <mergeCell ref="CT40:CU40"/>
    <mergeCell ref="CT4:CV4"/>
    <mergeCell ref="CW4:CY4"/>
    <mergeCell ref="CW40:CX40"/>
    <mergeCell ref="DI4:DK4"/>
    <mergeCell ref="DI40:DJ40"/>
    <mergeCell ref="DF4:DH4"/>
    <mergeCell ref="DF40:DG40"/>
    <mergeCell ref="CN5:CP5"/>
    <mergeCell ref="CQ5:CS5"/>
    <mergeCell ref="CT5:CV5"/>
    <mergeCell ref="CW5:CY5"/>
    <mergeCell ref="CZ5:DB5"/>
    <mergeCell ref="DC5:DE5"/>
    <mergeCell ref="DF5:DH5"/>
    <mergeCell ref="EA4:EC4"/>
    <mergeCell ref="EA40:EB40"/>
    <mergeCell ref="AI40:AJ40"/>
    <mergeCell ref="AF40:AG40"/>
    <mergeCell ref="DO4:DQ4"/>
    <mergeCell ref="DO40:DP40"/>
    <mergeCell ref="DR4:DT4"/>
    <mergeCell ref="DR40:DS40"/>
    <mergeCell ref="DU4:DW4"/>
    <mergeCell ref="DU40:DV40"/>
    <mergeCell ref="CZ4:DB4"/>
    <mergeCell ref="CZ40:DA40"/>
    <mergeCell ref="DC4:DE4"/>
    <mergeCell ref="DC40:DD40"/>
    <mergeCell ref="DL4:DN4"/>
    <mergeCell ref="DL40:DM40"/>
    <mergeCell ref="BV40:BW40"/>
    <mergeCell ref="BJ40:BK40"/>
    <mergeCell ref="AX40:AY40"/>
    <mergeCell ref="BA40:BB40"/>
    <mergeCell ref="BM40:BN40"/>
    <mergeCell ref="BP40:BQ40"/>
    <mergeCell ref="BD40:BE40"/>
    <mergeCell ref="BG40:BH40"/>
    <mergeCell ref="BS40:BT40"/>
    <mergeCell ref="AU4:AW4"/>
    <mergeCell ref="N40:O40"/>
    <mergeCell ref="Q40:R40"/>
    <mergeCell ref="T40:U40"/>
    <mergeCell ref="W40:X40"/>
    <mergeCell ref="AL40:AM40"/>
    <mergeCell ref="Z40:AA40"/>
    <mergeCell ref="N4:P4"/>
    <mergeCell ref="Q4:S4"/>
    <mergeCell ref="AU40:AV40"/>
    <mergeCell ref="AC40:AD40"/>
    <mergeCell ref="AI4:AK4"/>
    <mergeCell ref="AF4:AH4"/>
    <mergeCell ref="AC4:AE4"/>
    <mergeCell ref="AO40:AP40"/>
    <mergeCell ref="AR40:AS40"/>
    <mergeCell ref="AO4:AQ4"/>
    <mergeCell ref="AR4:AT4"/>
    <mergeCell ref="T4:V4"/>
    <mergeCell ref="W4:Y4"/>
    <mergeCell ref="AL4:AN4"/>
    <mergeCell ref="Z4:AB4"/>
    <mergeCell ref="AC5:AE5"/>
    <mergeCell ref="BV4:BX4"/>
    <mergeCell ref="BJ4:BL4"/>
    <mergeCell ref="AX4:AZ4"/>
    <mergeCell ref="BA4:BC4"/>
    <mergeCell ref="BM4:BO4"/>
    <mergeCell ref="BP4:BR4"/>
    <mergeCell ref="BD4:BF4"/>
    <mergeCell ref="BG4:BI4"/>
    <mergeCell ref="BS4:BU4"/>
    <mergeCell ref="BS5:BU5"/>
    <mergeCell ref="AR5:AT5"/>
    <mergeCell ref="AU5:AW5"/>
    <mergeCell ref="AX5:AZ5"/>
    <mergeCell ref="BA5:BC5"/>
    <mergeCell ref="BD5:BF5"/>
    <mergeCell ref="AF5:AH5"/>
    <mergeCell ref="AI5:AK5"/>
    <mergeCell ref="AL5:AN5"/>
    <mergeCell ref="AO5:AQ5"/>
    <mergeCell ref="CK4:CM4"/>
    <mergeCell ref="CK40:CL40"/>
    <mergeCell ref="BY4:CA4"/>
    <mergeCell ref="BY40:BZ40"/>
    <mergeCell ref="CB4:CD4"/>
    <mergeCell ref="CB40:CC40"/>
    <mergeCell ref="CE4:CG4"/>
    <mergeCell ref="CE40:CF40"/>
    <mergeCell ref="CH40:CI40"/>
    <mergeCell ref="CH4:CJ4"/>
    <mergeCell ref="CK5:CM5"/>
  </mergeCells>
  <phoneticPr fontId="5" type="noConversion"/>
  <conditionalFormatting sqref="K46:K119 K7:K9 K11:K44">
    <cfRule type="cellIs" dxfId="684" priority="489" operator="equal">
      <formula>"Undefined"</formula>
    </cfRule>
    <cfRule type="cellIs" dxfId="683" priority="670" operator="equal">
      <formula>"To start"</formula>
    </cfRule>
    <cfRule type="cellIs" dxfId="682" priority="671" operator="equal">
      <formula>"Running"</formula>
    </cfRule>
    <cfRule type="cellIs" dxfId="681" priority="672" stopIfTrue="1" operator="equal">
      <formula>"Complete"</formula>
    </cfRule>
  </conditionalFormatting>
  <conditionalFormatting sqref="N7:O9 N24:O26 N35:O39 Q24:R26 Q35:R39 T35:U39 T24:U26 W24:X26 W35:X39 Z35:AA39 Z24:AA26 AC24:AD26 AC35:AD39 AF35:AG39 AF24:AG26 AI24:AJ26 AI35:AJ39 AL35:AM39 AL24:AM26 AO24:AP26 AO35:AP39 AR35:AS39 AR24:AS26 AU24:AV26 AU35:AV39 AX35:AY39 AX24:AY26 BA24:BB26 BA35:BB39 BD35:BE39 BD24:BE26 BG24:BH26 BG35:BH39 BJ35:BK39 BJ24:BK26 BM24:BN26 BM35:BN39 BP35:BQ39 BP24:BQ26 BS24:BT26 BS35:BT39 BV35:BW39 BV24:BW26 BY24:BZ26 BY35:BZ39 CB35:CC39 CB24:CC26 CE24:CF26 CE35:CF39 CH35:CI39 CH24:CI26 CK24:CL26 CK35:CL39 CN35:CO39 CN24:CO26 CQ24:CR26 CQ35:CR39 CT35:CU39 CT24:CU26 CW24:CX26 CW35:CX39 CZ35:DA39 CZ24:DA26 DC24:DD26 DC35:DD39 DF35:DG39 DF24:DG26 DI24:DJ26 DI35:DJ39 DL35:DM39 DL24:DM26 DO24:DP26 DO35:DP39 DR35:DS39 DR24:DS26 DU24:DV26 DU35:DV39 DX35:DY39 DX24:DY26 EA24:EB26 EA35:EB39 Q7:R9 T7:U9 W7:X9 Z7:AA9 AC7:AD9 AF7:AG9 AI7:AJ9 AL7:AM9 AO7:AP9 AR7:AS9 AU7:AV9 AX7:AY9 BA7:BB9 BD7:BE9 BG7:BH9 BJ7:BK9 BM7:BN9 BP7:BQ9 BS7:BT9 BV7:BW9 BY7:BZ9 CB7:CC9 CE7:CF9 CH7:CI9 CK7:CL9 CN7:CO9 CQ7:CR9 CT7:CU9 CW7:CX9 CZ7:DA9 DC7:DD9 DF7:DG9 DI7:DJ9 DL7:DM9 DO7:DP9 DR7:DS9 DU7:DV9 DX7:DY9 EA7:EB9 EA11:EB13 DX11:DY13 DU11:DV13 DR11:DS13 DO11:DP13 DL11:DM13 DI11:DJ13 DF11:DG13 DC11:DD13 CZ11:DA13 CW11:CX13 CT11:CU13 CQ11:CR13 CN11:CO13 CK11:CL13 CH11:CI13 CE11:CF13 CB11:CC13 BY11:BZ13 BV11:BW13 BS11:BT13 BP11:BQ13 BM11:BN13 BJ11:BK13 BG11:BH13 BD11:BE13 BA11:BB13 AX11:AY13 AU11:AV13 AR11:AS13 AO11:AP13 AL11:AM13 AI11:AJ13 AF11:AG13 AC11:AD13 Z11:AA13 W11:X13 T11:U13 Q11:R13 N11:O13">
    <cfRule type="cellIs" dxfId="680" priority="751" stopIfTrue="1" operator="equal">
      <formula>"Complete"</formula>
    </cfRule>
    <cfRule type="cellIs" dxfId="679" priority="752" stopIfTrue="1" operator="equal">
      <formula>"Running"</formula>
    </cfRule>
    <cfRule type="cellIs" dxfId="678" priority="753" stopIfTrue="1" operator="equal">
      <formula>"To start"</formula>
    </cfRule>
  </conditionalFormatting>
  <conditionalFormatting sqref="N4:EC5">
    <cfRule type="expression" dxfId="677" priority="664">
      <formula>OR(WEEKDAY(N$4)=7,WEEKDAY(N$4)=1)</formula>
    </cfRule>
  </conditionalFormatting>
  <conditionalFormatting sqref="K45">
    <cfRule type="cellIs" dxfId="676" priority="661" operator="equal">
      <formula>"To start"</formula>
    </cfRule>
    <cfRule type="cellIs" dxfId="675" priority="662" operator="equal">
      <formula>"Running"</formula>
    </cfRule>
    <cfRule type="cellIs" dxfId="674" priority="663" stopIfTrue="1" operator="equal">
      <formula>"Complete"</formula>
    </cfRule>
  </conditionalFormatting>
  <conditionalFormatting sqref="N14:O14 Q14:R14 T14:U14 W14:X14 Z14:AA14 AC14:AD14 AF14:AG14 AI14:AJ14 AL14:AM14 AO14:AP14 AR14:AS14 AU14:AV14 AX14:AY14 BA14:BB14 BD14:BE14 BG14:BH14 BJ14:BK14 BM14:BN14 BP14:BQ14 BS14:BT14 BV14:BW14 BY14:BZ14 CB14:CC14 CE14:CF14 CH14:CI14 CK14:CL14 CN14:CO14 CQ14:CR14 CT14:CU14 CW14:CX14 CZ14:DA14 DC14:DD14 DF14:DG14 DI14:DJ14 DL14:DM14 DO14:DP14 DR14:DS14 DU14:DV14 DX14:DY14 EA14:EB14">
    <cfRule type="cellIs" dxfId="673" priority="658" stopIfTrue="1" operator="equal">
      <formula>"Complete"</formula>
    </cfRule>
    <cfRule type="cellIs" dxfId="672" priority="659" stopIfTrue="1" operator="equal">
      <formula>"Running"</formula>
    </cfRule>
    <cfRule type="cellIs" dxfId="671" priority="660" stopIfTrue="1" operator="equal">
      <formula>"To start"</formula>
    </cfRule>
  </conditionalFormatting>
  <conditionalFormatting sqref="N21:O21 Q21:R21 T21:U21 W21:X21 Z21:AA21 AC21:AD21 AF21:AG21 AI21:AJ21 AL21:AM21 AO21:AP21 AR21:AS21 AU21:AV21 AX21:AY21 BA21:BB21 BD21:BE21 BG21:BH21 BJ21:BK21 BM21:BN21 BP21:BQ21 BS21:BT21 BV21:BW21 BY21:BZ21 CB21:CC21 CE21:CF21 CH21:CI21 CK21:CL21 CN21:CO21 CQ21:CR21 CT21:CU21 CW21:CX21 CZ21:DA21 DC21:DD21 DF21:DG21 DI21:DJ21 DL21:DM21 DO21:DP21 DR21:DS21 DU21:DV21 DX21:DY21 EA21:EB21">
    <cfRule type="cellIs" dxfId="670" priority="650" stopIfTrue="1" operator="equal">
      <formula>"Complete"</formula>
    </cfRule>
    <cfRule type="cellIs" dxfId="669" priority="651" stopIfTrue="1" operator="equal">
      <formula>"Running"</formula>
    </cfRule>
    <cfRule type="cellIs" dxfId="668" priority="652" stopIfTrue="1" operator="equal">
      <formula>"To start"</formula>
    </cfRule>
  </conditionalFormatting>
  <conditionalFormatting sqref="N22:O22 Q22:R22 T22:U22 W22:X22 Z22:AA22 AC22:AD22 AF22:AG22 AI22:AJ22 AL22:AM22 AO22:AP22 AR22:AS22 AU22:AV22 AX22:AY22 BA22:BB22 BD22:BE22 BG22:BH22 BJ22:BK22 BM22:BN22 BP22:BQ22 BS22:BT22 BV22:BW22 BY22:BZ22 CB22:CC22 CE22:CF22 CH22:CI22 CK22:CL22 CN22:CO22 CQ22:CR22 CT22:CU22 CW22:CX22 CZ22:DA22 DC22:DD22 DF22:DG22 DI22:DJ22 DL22:DM22 DO22:DP22 DR22:DS22 DU22:DV22 DX22:DY22 EA22:EB22">
    <cfRule type="cellIs" dxfId="667" priority="642" stopIfTrue="1" operator="equal">
      <formula>"Complete"</formula>
    </cfRule>
    <cfRule type="cellIs" dxfId="666" priority="643" stopIfTrue="1" operator="equal">
      <formula>"Running"</formula>
    </cfRule>
    <cfRule type="cellIs" dxfId="665" priority="644" stopIfTrue="1" operator="equal">
      <formula>"To start"</formula>
    </cfRule>
  </conditionalFormatting>
  <conditionalFormatting sqref="N23:O23 Q23:R23 T23:U23 W23:X23 Z23:AA23 AC23:AD23 AF23:AG23 AI23:AJ23 AL23:AM23 AO23:AP23 AR23:AS23 AU23:AV23 AX23:AY23 BA23:BB23 BD23:BE23 BG23:BH23 BJ23:BK23 BM23:BN23 BP23:BQ23 BS23:BT23 BV23:BW23 BY23:BZ23 CB23:CC23 CE23:CF23 CH23:CI23 CK23:CL23 CN23:CO23 CQ23:CR23 CT23:CU23 CW23:CX23 CZ23:DA23 DC23:DD23 DF23:DG23 DI23:DJ23 DL23:DM23 DO23:DP23 DR23:DS23 DU23:DV23 DX23:DY23 EA23:EB23">
    <cfRule type="cellIs" dxfId="664" priority="634" stopIfTrue="1" operator="equal">
      <formula>"Complete"</formula>
    </cfRule>
    <cfRule type="cellIs" dxfId="663" priority="635" stopIfTrue="1" operator="equal">
      <formula>"Running"</formula>
    </cfRule>
    <cfRule type="cellIs" dxfId="662" priority="636" stopIfTrue="1" operator="equal">
      <formula>"To start"</formula>
    </cfRule>
  </conditionalFormatting>
  <conditionalFormatting sqref="N18:O20 Q18:R20 T18:U20 W18:X20 Z18:AA20 AC18:AD20 AF18:AG20 AI18:AJ20 AL18:AM20 AO18:AP20 AR18:AS20 AU18:AV20 AX18:AY20 BA18:BB20 BD18:BE20 BG18:BH20 BJ18:BK20 BM18:BN20 BP18:BQ20 BS18:BT20 BV18:BW20 BY18:BZ20 CB18:CC20 CE18:CF20 CH18:CI20 CK18:CL20 CN18:CO20 CQ18:CR20 CT18:CU20 CW18:CX20 CZ18:DA20 DC18:DD20 DF18:DG20 DI18:DJ20 DL18:DM20 DO18:DP20 DR18:DS20 DU18:DV20 DX18:DY20 EA18:EB20">
    <cfRule type="cellIs" dxfId="661" priority="626" stopIfTrue="1" operator="equal">
      <formula>"Complete"</formula>
    </cfRule>
    <cfRule type="cellIs" dxfId="660" priority="627" stopIfTrue="1" operator="equal">
      <formula>"Running"</formula>
    </cfRule>
    <cfRule type="cellIs" dxfId="659" priority="628" stopIfTrue="1" operator="equal">
      <formula>"To start"</formula>
    </cfRule>
  </conditionalFormatting>
  <conditionalFormatting sqref="N15:O15 Q15:R15 T15:U15 W15:X15 Z15:AA15 AC15:AD15 AF15:AG15 AI15:AJ15 AL15:AM15 AO15:AP15 AR15:AS15 AU15:AV15 AX15:AY15 BA15:BB15 BD15:BE15 BG15:BH15 BJ15:BK15 BM15:BN15 BP15:BQ15 BS15:BT15 BV15:BW15 BY15:BZ15 CB15:CC15 CE15:CF15 CH15:CI15 CK15:CL15 CN15:CO15 CQ15:CR15 CT15:CU15 CW15:CX15 CZ15:DA15 DC15:DD15 DF15:DG15 DI15:DJ15 DL15:DM15 DO15:DP15 DR15:DS15 DU15:DV15 DX15:DY15 EA15:EB15 P7:P9 P11:P39">
    <cfRule type="cellIs" dxfId="658" priority="614" stopIfTrue="1" operator="equal">
      <formula>"Undefined"</formula>
    </cfRule>
    <cfRule type="cellIs" dxfId="657" priority="618" stopIfTrue="1" operator="equal">
      <formula>"Complete"</formula>
    </cfRule>
    <cfRule type="cellIs" dxfId="656" priority="619" stopIfTrue="1" operator="equal">
      <formula>"Running"</formula>
    </cfRule>
    <cfRule type="cellIs" dxfId="655" priority="620" stopIfTrue="1" operator="equal">
      <formula>"To start"</formula>
    </cfRule>
  </conditionalFormatting>
  <conditionalFormatting sqref="N16:O16 Q16:R16 T16:U16 W16:X16 Z16:AA16 AC16:AD16 AF16:AG16 AI16:AJ16 AL16:AM16 AO16:AP16 AR16:AS16 AU16:AV16 AX16:AY16 BA16:BB16 BD16:BE16 BG16:BH16 BJ16:BK16 BM16:BN16 BP16:BQ16 BS16:BT16 BV16:BW16 BY16:BZ16 CB16:CC16 CE16:CF16 CH16:CI16 CK16:CL16 CN16:CO16 CQ16:CR16 CT16:CU16 CW16:CX16 CZ16:DA16 DC16:DD16 DF16:DG16 DI16:DJ16 DL16:DM16 DO16:DP16 DR16:DS16 DU16:DV16 DX16:DY16 EA16:EB16">
    <cfRule type="cellIs" dxfId="654" priority="610" stopIfTrue="1" operator="equal">
      <formula>"Complete"</formula>
    </cfRule>
    <cfRule type="cellIs" dxfId="653" priority="611" stopIfTrue="1" operator="equal">
      <formula>"Running"</formula>
    </cfRule>
    <cfRule type="cellIs" dxfId="652" priority="612" stopIfTrue="1" operator="equal">
      <formula>"To start"</formula>
    </cfRule>
  </conditionalFormatting>
  <conditionalFormatting sqref="N17:O17 Q17:R17 T17:U17 W17:X17 Z17:AA17 AC17:AD17 AF17:AG17 AI17:AJ17 AL17:AM17 AO17:AP17 AR17:AS17 AU17:AV17 AX17:AY17 BA17:BB17 BD17:BE17 BG17:BH17 BJ17:BK17 BM17:BN17 BP17:BQ17 BS17:BT17 BV17:BW17 BY17:BZ17 CB17:CC17 CE17:CF17 CH17:CI17 CK17:CL17 CN17:CO17 CQ17:CR17 CT17:CU17 CW17:CX17 CZ17:DA17 DC17:DD17 DF17:DG17 DI17:DJ17 DL17:DM17 DO17:DP17 DR17:DS17 DU17:DV17 DX17:DY17 EA17:EB17">
    <cfRule type="cellIs" dxfId="651" priority="602" stopIfTrue="1" operator="equal">
      <formula>"Complete"</formula>
    </cfRule>
    <cfRule type="cellIs" dxfId="650" priority="603" stopIfTrue="1" operator="equal">
      <formula>"Running"</formula>
    </cfRule>
    <cfRule type="cellIs" dxfId="649" priority="604" stopIfTrue="1" operator="equal">
      <formula>"To start"</formula>
    </cfRule>
  </conditionalFormatting>
  <conditionalFormatting sqref="EK7:EK9 EK35:EK39 EK11:EK26">
    <cfRule type="cellIs" dxfId="648" priority="594" operator="greaterThan">
      <formula>0</formula>
    </cfRule>
    <cfRule type="cellIs" dxfId="647" priority="595" operator="greaterThan">
      <formula>0</formula>
    </cfRule>
  </conditionalFormatting>
  <conditionalFormatting sqref="EL7:EL9 EL35:EL39 EL11:EL26">
    <cfRule type="cellIs" dxfId="646" priority="592" operator="greaterThan">
      <formula>0</formula>
    </cfRule>
  </conditionalFormatting>
  <conditionalFormatting sqref="EM7:EM9 EM35:EM39 EM11:EM26">
    <cfRule type="cellIs" dxfId="645" priority="591" operator="greaterThan">
      <formula>0</formula>
    </cfRule>
  </conditionalFormatting>
  <conditionalFormatting sqref="N27:O27 Q27:R27 T27:U27 W27:X27 Z27:AA27 AC27:AD27 AF27:AG27 AI27:AJ27 AL27:AM27 AO27:AP27 AR27:AS27 AU27:AV27 AX27:AY27 BA27:BB27 BD27:BE27 BG27:BH27 BJ27:BK27 BM27:BN27 BP27:BQ27 BS27:BT27 BV27:BW27 BY27:BZ27 CB27:CC27 CE27:CF27 CH27:CI27 CK27:CL27 CN27:CO27 CQ27:CR27 CT27:CU27 CW27:CX27 CZ27:DA27 DC27:DD27 DF27:DG27 DI27:DJ27 DL27:DM27 DO27:DP27 DR27:DS27 DU27:DV27 DX27:DY27 EA27:EB27">
    <cfRule type="cellIs" dxfId="644" priority="586" stopIfTrue="1" operator="equal">
      <formula>"Complete"</formula>
    </cfRule>
    <cfRule type="cellIs" dxfId="643" priority="587" stopIfTrue="1" operator="equal">
      <formula>"Running"</formula>
    </cfRule>
    <cfRule type="cellIs" dxfId="642" priority="588" stopIfTrue="1" operator="equal">
      <formula>"To start"</formula>
    </cfRule>
  </conditionalFormatting>
  <conditionalFormatting sqref="EK27">
    <cfRule type="cellIs" dxfId="641" priority="579" operator="greaterThan">
      <formula>0</formula>
    </cfRule>
    <cfRule type="cellIs" dxfId="640" priority="580" operator="greaterThan">
      <formula>0</formula>
    </cfRule>
  </conditionalFormatting>
  <conditionalFormatting sqref="EL27">
    <cfRule type="cellIs" dxfId="639" priority="578" operator="greaterThan">
      <formula>0</formula>
    </cfRule>
  </conditionalFormatting>
  <conditionalFormatting sqref="EM27">
    <cfRule type="cellIs" dxfId="638" priority="577" operator="greaterThan">
      <formula>0</formula>
    </cfRule>
  </conditionalFormatting>
  <conditionalFormatting sqref="N28:O28 Q28:R28 T28:U28 W28:X28 Z28:AA28 AC28:AD28 AF28:AG28 AI28:AJ28 AL28:AM28 AO28:AP28 AR28:AS28 AU28:AV28 AX28:AY28 BA28:BB28 BD28:BE28 BG28:BH28 BJ28:BK28 BM28:BN28 BP28:BQ28 BS28:BT28 BV28:BW28 BY28:BZ28 CB28:CC28 CE28:CF28 CH28:CI28 CK28:CL28 CN28:CO28 CQ28:CR28 CT28:CU28 CW28:CX28 CZ28:DA28 DC28:DD28 DF28:DG28 DI28:DJ28 DL28:DM28 DO28:DP28 DR28:DS28 DU28:DV28 DX28:DY28 EA28:EB28">
    <cfRule type="cellIs" dxfId="637" priority="574" stopIfTrue="1" operator="equal">
      <formula>"Complete"</formula>
    </cfRule>
    <cfRule type="cellIs" dxfId="636" priority="575" stopIfTrue="1" operator="equal">
      <formula>"Running"</formula>
    </cfRule>
    <cfRule type="cellIs" dxfId="635" priority="576" stopIfTrue="1" operator="equal">
      <formula>"To start"</formula>
    </cfRule>
  </conditionalFormatting>
  <conditionalFormatting sqref="EK28">
    <cfRule type="cellIs" dxfId="634" priority="567" operator="greaterThan">
      <formula>0</formula>
    </cfRule>
    <cfRule type="cellIs" dxfId="633" priority="568" operator="greaterThan">
      <formula>0</formula>
    </cfRule>
  </conditionalFormatting>
  <conditionalFormatting sqref="EL28">
    <cfRule type="cellIs" dxfId="632" priority="566" operator="greaterThan">
      <formula>0</formula>
    </cfRule>
  </conditionalFormatting>
  <conditionalFormatting sqref="EM28">
    <cfRule type="cellIs" dxfId="631" priority="565" operator="greaterThan">
      <formula>0</formula>
    </cfRule>
  </conditionalFormatting>
  <conditionalFormatting sqref="N29:O29 Q29:R29 T29:U29 W29:X29 Z29:AA29 AC29:AD29 AF29:AG29 AI29:AJ29 AL29:AM29 AO29:AP29 AR29:AS29 AU29:AV29 AX29:AY29 BA29:BB29 BD29:BE29 BG29:BH29 BJ29:BK29 BM29:BN29 BP29:BQ29 BS29:BT29 BV29:BW29 BY29:BZ29 CB29:CC29 CE29:CF29 CH29:CI29 CK29:CL29 CN29:CO29 CQ29:CR29 CT29:CU29 CW29:CX29 CZ29:DA29 DC29:DD29 DF29:DG29 DI29:DJ29 DL29:DM29 DO29:DP29 DR29:DS29 DU29:DV29 DX29:DY29 EA29:EB29">
    <cfRule type="cellIs" dxfId="630" priority="562" stopIfTrue="1" operator="equal">
      <formula>"Complete"</formula>
    </cfRule>
    <cfRule type="cellIs" dxfId="629" priority="563" stopIfTrue="1" operator="equal">
      <formula>"Running"</formula>
    </cfRule>
    <cfRule type="cellIs" dxfId="628" priority="564" stopIfTrue="1" operator="equal">
      <formula>"To start"</formula>
    </cfRule>
  </conditionalFormatting>
  <conditionalFormatting sqref="EK29">
    <cfRule type="cellIs" dxfId="627" priority="555" operator="greaterThan">
      <formula>0</formula>
    </cfRule>
    <cfRule type="cellIs" dxfId="626" priority="556" operator="greaterThan">
      <formula>0</formula>
    </cfRule>
  </conditionalFormatting>
  <conditionalFormatting sqref="EL29">
    <cfRule type="cellIs" dxfId="625" priority="554" operator="greaterThan">
      <formula>0</formula>
    </cfRule>
  </conditionalFormatting>
  <conditionalFormatting sqref="EM29">
    <cfRule type="cellIs" dxfId="624" priority="553" operator="greaterThan">
      <formula>0</formula>
    </cfRule>
  </conditionalFormatting>
  <conditionalFormatting sqref="N30:O30 Q30:R30 T30:U30 W30:X30 Z30:AA30 AC30:AD30 AF30:AG30 AI30:AJ30 AL30:AM30 AO30:AP30 AR30:AS30 AU30:AV30 AX30:AY30 BA30:BB30 BD30:BE30 BG30:BH30 BJ30:BK30 BM30:BN30 BP30:BQ30 BS30:BT30 BV30:BW30 BY30:BZ30 CB30:CC30 CE30:CF30 CH30:CI30 CK30:CL30 CN30:CO30 CQ30:CR30 CT30:CU30 CW30:CX30 CZ30:DA30 DC30:DD30 DF30:DG30 DI30:DJ30 DL30:DM30 DO30:DP30 DR30:DS30 DU30:DV30 DX30:DY30 EA30:EB30">
    <cfRule type="cellIs" dxfId="623" priority="550" stopIfTrue="1" operator="equal">
      <formula>"Complete"</formula>
    </cfRule>
    <cfRule type="cellIs" dxfId="622" priority="551" stopIfTrue="1" operator="equal">
      <formula>"Running"</formula>
    </cfRule>
    <cfRule type="cellIs" dxfId="621" priority="552" stopIfTrue="1" operator="equal">
      <formula>"To start"</formula>
    </cfRule>
  </conditionalFormatting>
  <conditionalFormatting sqref="EK30">
    <cfRule type="cellIs" dxfId="620" priority="543" operator="greaterThan">
      <formula>0</formula>
    </cfRule>
    <cfRule type="cellIs" dxfId="619" priority="544" operator="greaterThan">
      <formula>0</formula>
    </cfRule>
  </conditionalFormatting>
  <conditionalFormatting sqref="EL30">
    <cfRule type="cellIs" dxfId="618" priority="542" operator="greaterThan">
      <formula>0</formula>
    </cfRule>
  </conditionalFormatting>
  <conditionalFormatting sqref="EM30">
    <cfRule type="cellIs" dxfId="617" priority="541" operator="greaterThan">
      <formula>0</formula>
    </cfRule>
  </conditionalFormatting>
  <conditionalFormatting sqref="N31:O31 Q31:R31 T31:U31 W31:X31 Z31:AA31 AC31:AD31 AF31:AG31 AI31:AJ31 AL31:AM31 AO31:AP31 AR31:AS31 AU31:AV31 AX31:AY31 BA31:BB31 BD31:BE31 BG31:BH31 BJ31:BK31 BM31:BN31 BP31:BQ31 BS31:BT31 BV31:BW31 BY31:BZ31 CB31:CC31 CE31:CF31 CH31:CI31 CK31:CL31 CN31:CO31 CQ31:CR31 CT31:CU31 CW31:CX31 CZ31:DA31 DC31:DD31 DF31:DG31 DI31:DJ31 DL31:DM31 DO31:DP31 DR31:DS31 DU31:DV31 DX31:DY31 EA31:EB31">
    <cfRule type="cellIs" dxfId="616" priority="538" stopIfTrue="1" operator="equal">
      <formula>"Complete"</formula>
    </cfRule>
    <cfRule type="cellIs" dxfId="615" priority="539" stopIfTrue="1" operator="equal">
      <formula>"Running"</formula>
    </cfRule>
    <cfRule type="cellIs" dxfId="614" priority="540" stopIfTrue="1" operator="equal">
      <formula>"To start"</formula>
    </cfRule>
  </conditionalFormatting>
  <conditionalFormatting sqref="EK31">
    <cfRule type="cellIs" dxfId="613" priority="531" operator="greaterThan">
      <formula>0</formula>
    </cfRule>
    <cfRule type="cellIs" dxfId="612" priority="532" operator="greaterThan">
      <formula>0</formula>
    </cfRule>
  </conditionalFormatting>
  <conditionalFormatting sqref="EL31">
    <cfRule type="cellIs" dxfId="611" priority="530" operator="greaterThan">
      <formula>0</formula>
    </cfRule>
  </conditionalFormatting>
  <conditionalFormatting sqref="EM31">
    <cfRule type="cellIs" dxfId="610" priority="529" operator="greaterThan">
      <formula>0</formula>
    </cfRule>
  </conditionalFormatting>
  <conditionalFormatting sqref="N32:O32 Q32:R32 T32:U32 W32:X32 Z32:AA32 AC32:AD32 AF32:AG32 AI32:AJ32 AL32:AM32 AO32:AP32 AR32:AS32 AU32:AV32 AX32:AY32 BA32:BB32 BD32:BE32 BG32:BH32 BJ32:BK32 BM32:BN32 BP32:BQ32 BS32:BT32 BV32:BW32 BY32:BZ32 CB32:CC32 CE32:CF32 CH32:CI32 CK32:CL32 CN32:CO32 CQ32:CR32 CT32:CU32 CW32:CX32 CZ32:DA32 DC32:DD32 DF32:DG32 DI32:DJ32 DL32:DM32 DO32:DP32 DR32:DS32 DU32:DV32 DX32:DY32 EA32:EB32">
    <cfRule type="cellIs" dxfId="609" priority="526" stopIfTrue="1" operator="equal">
      <formula>"Complete"</formula>
    </cfRule>
    <cfRule type="cellIs" dxfId="608" priority="527" stopIfTrue="1" operator="equal">
      <formula>"Running"</formula>
    </cfRule>
    <cfRule type="cellIs" dxfId="607" priority="528" stopIfTrue="1" operator="equal">
      <formula>"To start"</formula>
    </cfRule>
  </conditionalFormatting>
  <conditionalFormatting sqref="EK32">
    <cfRule type="cellIs" dxfId="606" priority="519" operator="greaterThan">
      <formula>0</formula>
    </cfRule>
    <cfRule type="cellIs" dxfId="605" priority="520" operator="greaterThan">
      <formula>0</formula>
    </cfRule>
  </conditionalFormatting>
  <conditionalFormatting sqref="EL32">
    <cfRule type="cellIs" dxfId="604" priority="518" operator="greaterThan">
      <formula>0</formula>
    </cfRule>
  </conditionalFormatting>
  <conditionalFormatting sqref="EM32">
    <cfRule type="cellIs" dxfId="603" priority="517" operator="greaterThan">
      <formula>0</formula>
    </cfRule>
  </conditionalFormatting>
  <conditionalFormatting sqref="N33:O33 Q33:R33 T33:U33 W33:X33 Z33:AA33 AC33:AD33 AF33:AG33 AI33:AJ33 AL33:AM33 AO33:AP33 AR33:AS33 AU33:AV33 AX33:AY33 BA33:BB33 BD33:BE33 BG33:BH33 BJ33:BK33 BM33:BN33 BP33:BQ33 BS33:BT33 BV33:BW33 BY33:BZ33 CB33:CC33 CE33:CF33 CH33:CI33 CK33:CL33 CN33:CO33 CQ33:CR33 CT33:CU33 CW33:CX33 CZ33:DA33 DC33:DD33 DF33:DG33 DI33:DJ33 DL33:DM33 DO33:DP33 DR33:DS33 DU33:DV33 DX33:DY33 EA33:EB33">
    <cfRule type="cellIs" dxfId="602" priority="514" stopIfTrue="1" operator="equal">
      <formula>"Complete"</formula>
    </cfRule>
    <cfRule type="cellIs" dxfId="601" priority="515" stopIfTrue="1" operator="equal">
      <formula>"Running"</formula>
    </cfRule>
    <cfRule type="cellIs" dxfId="600" priority="516" stopIfTrue="1" operator="equal">
      <formula>"To start"</formula>
    </cfRule>
  </conditionalFormatting>
  <conditionalFormatting sqref="EK33">
    <cfRule type="cellIs" dxfId="599" priority="507" operator="greaterThan">
      <formula>0</formula>
    </cfRule>
    <cfRule type="cellIs" dxfId="598" priority="508" operator="greaterThan">
      <formula>0</formula>
    </cfRule>
  </conditionalFormatting>
  <conditionalFormatting sqref="EL33">
    <cfRule type="cellIs" dxfId="597" priority="506" operator="greaterThan">
      <formula>0</formula>
    </cfRule>
  </conditionalFormatting>
  <conditionalFormatting sqref="EM33">
    <cfRule type="cellIs" dxfId="596" priority="505" operator="greaterThan">
      <formula>0</formula>
    </cfRule>
  </conditionalFormatting>
  <conditionalFormatting sqref="N34:O34 Q34:R34 T34:U34 W34:X34 Z34:AA34 AC34:AD34 AF34:AG34 AI34:AJ34 AL34:AM34 AO34:AP34 AR34:AS34 AU34:AV34 AX34:AY34 BA34:BB34 BD34:BE34 BG34:BH34 BJ34:BK34 BM34:BN34 BP34:BQ34 BS34:BT34 BV34:BW34 BY34:BZ34 CB34:CC34 CE34:CF34 CH34:CI34 CK34:CL34 CN34:CO34 CQ34:CR34 CT34:CU34 CW34:CX34 CZ34:DA34 DC34:DD34 DF34:DG34 DI34:DJ34 DL34:DM34 DO34:DP34 DR34:DS34 DU34:DV34 DX34:DY34 EA34:EB34">
    <cfRule type="cellIs" dxfId="595" priority="502" stopIfTrue="1" operator="equal">
      <formula>"Complete"</formula>
    </cfRule>
    <cfRule type="cellIs" dxfId="594" priority="503" stopIfTrue="1" operator="equal">
      <formula>"Running"</formula>
    </cfRule>
    <cfRule type="cellIs" dxfId="593" priority="504" stopIfTrue="1" operator="equal">
      <formula>"To start"</formula>
    </cfRule>
  </conditionalFormatting>
  <conditionalFormatting sqref="EK34">
    <cfRule type="cellIs" dxfId="592" priority="495" operator="greaterThan">
      <formula>0</formula>
    </cfRule>
    <cfRule type="cellIs" dxfId="591" priority="496" operator="greaterThan">
      <formula>0</formula>
    </cfRule>
  </conditionalFormatting>
  <conditionalFormatting sqref="EL34">
    <cfRule type="cellIs" dxfId="590" priority="494" operator="greaterThan">
      <formula>0</formula>
    </cfRule>
  </conditionalFormatting>
  <conditionalFormatting sqref="EM34">
    <cfRule type="cellIs" dxfId="589" priority="493" operator="greaterThan">
      <formula>0</formula>
    </cfRule>
  </conditionalFormatting>
  <conditionalFormatting sqref="EF40:EF43">
    <cfRule type="cellIs" dxfId="588" priority="490" operator="equal">
      <formula>"To start"</formula>
    </cfRule>
    <cfRule type="cellIs" dxfId="587" priority="491" operator="equal">
      <formula>"Running"</formula>
    </cfRule>
    <cfRule type="cellIs" dxfId="586" priority="492" stopIfTrue="1" operator="equal">
      <formula>"Complete"</formula>
    </cfRule>
  </conditionalFormatting>
  <conditionalFormatting sqref="S7:S9 S11:S39">
    <cfRule type="cellIs" dxfId="585" priority="484" stopIfTrue="1" operator="equal">
      <formula>"Undefined"</formula>
    </cfRule>
    <cfRule type="cellIs" dxfId="584" priority="485" stopIfTrue="1" operator="equal">
      <formula>"Complete"</formula>
    </cfRule>
    <cfRule type="cellIs" dxfId="583" priority="486" stopIfTrue="1" operator="equal">
      <formula>"Running"</formula>
    </cfRule>
    <cfRule type="cellIs" dxfId="582" priority="487" stopIfTrue="1" operator="equal">
      <formula>"To start"</formula>
    </cfRule>
  </conditionalFormatting>
  <conditionalFormatting sqref="V7:V9 V11:V39">
    <cfRule type="cellIs" dxfId="581" priority="478" stopIfTrue="1" operator="equal">
      <formula>"Undefined"</formula>
    </cfRule>
    <cfRule type="cellIs" dxfId="580" priority="479" stopIfTrue="1" operator="equal">
      <formula>"Complete"</formula>
    </cfRule>
    <cfRule type="cellIs" dxfId="579" priority="480" stopIfTrue="1" operator="equal">
      <formula>"Running"</formula>
    </cfRule>
    <cfRule type="cellIs" dxfId="578" priority="481" stopIfTrue="1" operator="equal">
      <formula>"To start"</formula>
    </cfRule>
  </conditionalFormatting>
  <conditionalFormatting sqref="Y7:Y9 Y11:Y39">
    <cfRule type="cellIs" dxfId="577" priority="472" stopIfTrue="1" operator="equal">
      <formula>"Undefined"</formula>
    </cfRule>
    <cfRule type="cellIs" dxfId="576" priority="473" stopIfTrue="1" operator="equal">
      <formula>"Complete"</formula>
    </cfRule>
    <cfRule type="cellIs" dxfId="575" priority="474" stopIfTrue="1" operator="equal">
      <formula>"Running"</formula>
    </cfRule>
    <cfRule type="cellIs" dxfId="574" priority="475" stopIfTrue="1" operator="equal">
      <formula>"To start"</formula>
    </cfRule>
  </conditionalFormatting>
  <conditionalFormatting sqref="AB7:AB9 AB11:AB39">
    <cfRule type="cellIs" dxfId="573" priority="466" stopIfTrue="1" operator="equal">
      <formula>"Undefined"</formula>
    </cfRule>
    <cfRule type="cellIs" dxfId="572" priority="467" stopIfTrue="1" operator="equal">
      <formula>"Complete"</formula>
    </cfRule>
    <cfRule type="cellIs" dxfId="571" priority="468" stopIfTrue="1" operator="equal">
      <formula>"Running"</formula>
    </cfRule>
    <cfRule type="cellIs" dxfId="570" priority="469" stopIfTrue="1" operator="equal">
      <formula>"To start"</formula>
    </cfRule>
  </conditionalFormatting>
  <conditionalFormatting sqref="AE7:AE9 AE11:AE39">
    <cfRule type="cellIs" dxfId="569" priority="460" stopIfTrue="1" operator="equal">
      <formula>"Undefined"</formula>
    </cfRule>
    <cfRule type="cellIs" dxfId="568" priority="461" stopIfTrue="1" operator="equal">
      <formula>"Complete"</formula>
    </cfRule>
    <cfRule type="cellIs" dxfId="567" priority="462" stopIfTrue="1" operator="equal">
      <formula>"Running"</formula>
    </cfRule>
    <cfRule type="cellIs" dxfId="566" priority="463" stopIfTrue="1" operator="equal">
      <formula>"To start"</formula>
    </cfRule>
  </conditionalFormatting>
  <conditionalFormatting sqref="AH7:AH9 AH11:AH39">
    <cfRule type="cellIs" dxfId="565" priority="454" stopIfTrue="1" operator="equal">
      <formula>"Undefined"</formula>
    </cfRule>
    <cfRule type="cellIs" dxfId="564" priority="455" stopIfTrue="1" operator="equal">
      <formula>"Complete"</formula>
    </cfRule>
    <cfRule type="cellIs" dxfId="563" priority="456" stopIfTrue="1" operator="equal">
      <formula>"Running"</formula>
    </cfRule>
    <cfRule type="cellIs" dxfId="562" priority="457" stopIfTrue="1" operator="equal">
      <formula>"To start"</formula>
    </cfRule>
  </conditionalFormatting>
  <conditionalFormatting sqref="AK7:AK9 AK11:AK39">
    <cfRule type="cellIs" dxfId="561" priority="448" stopIfTrue="1" operator="equal">
      <formula>"Undefined"</formula>
    </cfRule>
    <cfRule type="cellIs" dxfId="560" priority="449" stopIfTrue="1" operator="equal">
      <formula>"Complete"</formula>
    </cfRule>
    <cfRule type="cellIs" dxfId="559" priority="450" stopIfTrue="1" operator="equal">
      <formula>"Running"</formula>
    </cfRule>
    <cfRule type="cellIs" dxfId="558" priority="451" stopIfTrue="1" operator="equal">
      <formula>"To start"</formula>
    </cfRule>
  </conditionalFormatting>
  <conditionalFormatting sqref="AN7:AN9 AN11:AN39">
    <cfRule type="cellIs" dxfId="557" priority="442" stopIfTrue="1" operator="equal">
      <formula>"Undefined"</formula>
    </cfRule>
    <cfRule type="cellIs" dxfId="556" priority="443" stopIfTrue="1" operator="equal">
      <formula>"Complete"</formula>
    </cfRule>
    <cfRule type="cellIs" dxfId="555" priority="444" stopIfTrue="1" operator="equal">
      <formula>"Running"</formula>
    </cfRule>
    <cfRule type="cellIs" dxfId="554" priority="445" stopIfTrue="1" operator="equal">
      <formula>"To start"</formula>
    </cfRule>
  </conditionalFormatting>
  <conditionalFormatting sqref="AQ7:AQ9 AQ11:AQ39">
    <cfRule type="cellIs" dxfId="553" priority="436" stopIfTrue="1" operator="equal">
      <formula>"Undefined"</formula>
    </cfRule>
    <cfRule type="cellIs" dxfId="552" priority="437" stopIfTrue="1" operator="equal">
      <formula>"Complete"</formula>
    </cfRule>
    <cfRule type="cellIs" dxfId="551" priority="438" stopIfTrue="1" operator="equal">
      <formula>"Running"</formula>
    </cfRule>
    <cfRule type="cellIs" dxfId="550" priority="439" stopIfTrue="1" operator="equal">
      <formula>"To start"</formula>
    </cfRule>
  </conditionalFormatting>
  <conditionalFormatting sqref="AT7:AT9 AT11:AT39">
    <cfRule type="cellIs" dxfId="549" priority="430" stopIfTrue="1" operator="equal">
      <formula>"Undefined"</formula>
    </cfRule>
    <cfRule type="cellIs" dxfId="548" priority="431" stopIfTrue="1" operator="equal">
      <formula>"Complete"</formula>
    </cfRule>
    <cfRule type="cellIs" dxfId="547" priority="432" stopIfTrue="1" operator="equal">
      <formula>"Running"</formula>
    </cfRule>
    <cfRule type="cellIs" dxfId="546" priority="433" stopIfTrue="1" operator="equal">
      <formula>"To start"</formula>
    </cfRule>
  </conditionalFormatting>
  <conditionalFormatting sqref="AW7:AW9 AW11:AW39">
    <cfRule type="cellIs" dxfId="545" priority="424" stopIfTrue="1" operator="equal">
      <formula>"Undefined"</formula>
    </cfRule>
    <cfRule type="cellIs" dxfId="544" priority="425" stopIfTrue="1" operator="equal">
      <formula>"Complete"</formula>
    </cfRule>
    <cfRule type="cellIs" dxfId="543" priority="426" stopIfTrue="1" operator="equal">
      <formula>"Running"</formula>
    </cfRule>
    <cfRule type="cellIs" dxfId="542" priority="427" stopIfTrue="1" operator="equal">
      <formula>"To start"</formula>
    </cfRule>
  </conditionalFormatting>
  <conditionalFormatting sqref="AZ7:AZ9 AZ11:AZ39">
    <cfRule type="cellIs" dxfId="541" priority="418" stopIfTrue="1" operator="equal">
      <formula>"Undefined"</formula>
    </cfRule>
    <cfRule type="cellIs" dxfId="540" priority="419" stopIfTrue="1" operator="equal">
      <formula>"Complete"</formula>
    </cfRule>
    <cfRule type="cellIs" dxfId="539" priority="420" stopIfTrue="1" operator="equal">
      <formula>"Running"</formula>
    </cfRule>
    <cfRule type="cellIs" dxfId="538" priority="421" stopIfTrue="1" operator="equal">
      <formula>"To start"</formula>
    </cfRule>
  </conditionalFormatting>
  <conditionalFormatting sqref="BC7:BC9 BC11:BC39">
    <cfRule type="cellIs" dxfId="537" priority="412" stopIfTrue="1" operator="equal">
      <formula>"Undefined"</formula>
    </cfRule>
    <cfRule type="cellIs" dxfId="536" priority="413" stopIfTrue="1" operator="equal">
      <formula>"Complete"</formula>
    </cfRule>
    <cfRule type="cellIs" dxfId="535" priority="414" stopIfTrue="1" operator="equal">
      <formula>"Running"</formula>
    </cfRule>
    <cfRule type="cellIs" dxfId="534" priority="415" stopIfTrue="1" operator="equal">
      <formula>"To start"</formula>
    </cfRule>
  </conditionalFormatting>
  <conditionalFormatting sqref="BF7:BF9 BF11:BF39">
    <cfRule type="cellIs" dxfId="533" priority="406" stopIfTrue="1" operator="equal">
      <formula>"Undefined"</formula>
    </cfRule>
    <cfRule type="cellIs" dxfId="532" priority="407" stopIfTrue="1" operator="equal">
      <formula>"Complete"</formula>
    </cfRule>
    <cfRule type="cellIs" dxfId="531" priority="408" stopIfTrue="1" operator="equal">
      <formula>"Running"</formula>
    </cfRule>
    <cfRule type="cellIs" dxfId="530" priority="409" stopIfTrue="1" operator="equal">
      <formula>"To start"</formula>
    </cfRule>
  </conditionalFormatting>
  <conditionalFormatting sqref="BI7:BI9 BI11:BI39">
    <cfRule type="cellIs" dxfId="529" priority="400" stopIfTrue="1" operator="equal">
      <formula>"Undefined"</formula>
    </cfRule>
    <cfRule type="cellIs" dxfId="528" priority="401" stopIfTrue="1" operator="equal">
      <formula>"Complete"</formula>
    </cfRule>
    <cfRule type="cellIs" dxfId="527" priority="402" stopIfTrue="1" operator="equal">
      <formula>"Running"</formula>
    </cfRule>
    <cfRule type="cellIs" dxfId="526" priority="403" stopIfTrue="1" operator="equal">
      <formula>"To start"</formula>
    </cfRule>
  </conditionalFormatting>
  <conditionalFormatting sqref="BL7:BL9 BL11:BL39">
    <cfRule type="cellIs" dxfId="525" priority="394" stopIfTrue="1" operator="equal">
      <formula>"Undefined"</formula>
    </cfRule>
    <cfRule type="cellIs" dxfId="524" priority="395" stopIfTrue="1" operator="equal">
      <formula>"Complete"</formula>
    </cfRule>
    <cfRule type="cellIs" dxfId="523" priority="396" stopIfTrue="1" operator="equal">
      <formula>"Running"</formula>
    </cfRule>
    <cfRule type="cellIs" dxfId="522" priority="397" stopIfTrue="1" operator="equal">
      <formula>"To start"</formula>
    </cfRule>
  </conditionalFormatting>
  <conditionalFormatting sqref="BO7:BO9 BO11:BO39">
    <cfRule type="cellIs" dxfId="521" priority="388" stopIfTrue="1" operator="equal">
      <formula>"Undefined"</formula>
    </cfRule>
    <cfRule type="cellIs" dxfId="520" priority="389" stopIfTrue="1" operator="equal">
      <formula>"Complete"</formula>
    </cfRule>
    <cfRule type="cellIs" dxfId="519" priority="390" stopIfTrue="1" operator="equal">
      <formula>"Running"</formula>
    </cfRule>
    <cfRule type="cellIs" dxfId="518" priority="391" stopIfTrue="1" operator="equal">
      <formula>"To start"</formula>
    </cfRule>
  </conditionalFormatting>
  <conditionalFormatting sqref="BR7:BR9 BR11:BR39">
    <cfRule type="cellIs" dxfId="517" priority="382" stopIfTrue="1" operator="equal">
      <formula>"Undefined"</formula>
    </cfRule>
    <cfRule type="cellIs" dxfId="516" priority="383" stopIfTrue="1" operator="equal">
      <formula>"Complete"</formula>
    </cfRule>
    <cfRule type="cellIs" dxfId="515" priority="384" stopIfTrue="1" operator="equal">
      <formula>"Running"</formula>
    </cfRule>
    <cfRule type="cellIs" dxfId="514" priority="385" stopIfTrue="1" operator="equal">
      <formula>"To start"</formula>
    </cfRule>
  </conditionalFormatting>
  <conditionalFormatting sqref="BU7:BU9 BU11:BU39">
    <cfRule type="cellIs" dxfId="513" priority="376" stopIfTrue="1" operator="equal">
      <formula>"Undefined"</formula>
    </cfRule>
    <cfRule type="cellIs" dxfId="512" priority="377" stopIfTrue="1" operator="equal">
      <formula>"Complete"</formula>
    </cfRule>
    <cfRule type="cellIs" dxfId="511" priority="378" stopIfTrue="1" operator="equal">
      <formula>"Running"</formula>
    </cfRule>
    <cfRule type="cellIs" dxfId="510" priority="379" stopIfTrue="1" operator="equal">
      <formula>"To start"</formula>
    </cfRule>
  </conditionalFormatting>
  <conditionalFormatting sqref="BX7:BX9 BX11:BX39">
    <cfRule type="cellIs" dxfId="509" priority="370" stopIfTrue="1" operator="equal">
      <formula>"Undefined"</formula>
    </cfRule>
    <cfRule type="cellIs" dxfId="508" priority="371" stopIfTrue="1" operator="equal">
      <formula>"Complete"</formula>
    </cfRule>
    <cfRule type="cellIs" dxfId="507" priority="372" stopIfTrue="1" operator="equal">
      <formula>"Running"</formula>
    </cfRule>
    <cfRule type="cellIs" dxfId="506" priority="373" stopIfTrue="1" operator="equal">
      <formula>"To start"</formula>
    </cfRule>
  </conditionalFormatting>
  <conditionalFormatting sqref="CA7:CA9 CA11:CA39">
    <cfRule type="cellIs" dxfId="505" priority="364" stopIfTrue="1" operator="equal">
      <formula>"Undefined"</formula>
    </cfRule>
    <cfRule type="cellIs" dxfId="504" priority="365" stopIfTrue="1" operator="equal">
      <formula>"Complete"</formula>
    </cfRule>
    <cfRule type="cellIs" dxfId="503" priority="366" stopIfTrue="1" operator="equal">
      <formula>"Running"</formula>
    </cfRule>
    <cfRule type="cellIs" dxfId="502" priority="367" stopIfTrue="1" operator="equal">
      <formula>"To start"</formula>
    </cfRule>
  </conditionalFormatting>
  <conditionalFormatting sqref="CD7:CD9 CD11:CD39">
    <cfRule type="cellIs" dxfId="501" priority="358" stopIfTrue="1" operator="equal">
      <formula>"Undefined"</formula>
    </cfRule>
    <cfRule type="cellIs" dxfId="500" priority="359" stopIfTrue="1" operator="equal">
      <formula>"Complete"</formula>
    </cfRule>
    <cfRule type="cellIs" dxfId="499" priority="360" stopIfTrue="1" operator="equal">
      <formula>"Running"</formula>
    </cfRule>
    <cfRule type="cellIs" dxfId="498" priority="361" stopIfTrue="1" operator="equal">
      <formula>"To start"</formula>
    </cfRule>
  </conditionalFormatting>
  <conditionalFormatting sqref="CG7:CG9 CG11:CG39">
    <cfRule type="cellIs" dxfId="497" priority="352" stopIfTrue="1" operator="equal">
      <formula>"Undefined"</formula>
    </cfRule>
    <cfRule type="cellIs" dxfId="496" priority="353" stopIfTrue="1" operator="equal">
      <formula>"Complete"</formula>
    </cfRule>
    <cfRule type="cellIs" dxfId="495" priority="354" stopIfTrue="1" operator="equal">
      <formula>"Running"</formula>
    </cfRule>
    <cfRule type="cellIs" dxfId="494" priority="355" stopIfTrue="1" operator="equal">
      <formula>"To start"</formula>
    </cfRule>
  </conditionalFormatting>
  <conditionalFormatting sqref="CJ7:CJ9 CJ11:CJ39">
    <cfRule type="cellIs" dxfId="493" priority="346" stopIfTrue="1" operator="equal">
      <formula>"Undefined"</formula>
    </cfRule>
    <cfRule type="cellIs" dxfId="492" priority="347" stopIfTrue="1" operator="equal">
      <formula>"Complete"</formula>
    </cfRule>
    <cfRule type="cellIs" dxfId="491" priority="348" stopIfTrue="1" operator="equal">
      <formula>"Running"</formula>
    </cfRule>
    <cfRule type="cellIs" dxfId="490" priority="349" stopIfTrue="1" operator="equal">
      <formula>"To start"</formula>
    </cfRule>
  </conditionalFormatting>
  <conditionalFormatting sqref="CM7:CM9 CM11:CM39">
    <cfRule type="cellIs" dxfId="489" priority="340" stopIfTrue="1" operator="equal">
      <formula>"Undefined"</formula>
    </cfRule>
    <cfRule type="cellIs" dxfId="488" priority="341" stopIfTrue="1" operator="equal">
      <formula>"Complete"</formula>
    </cfRule>
    <cfRule type="cellIs" dxfId="487" priority="342" stopIfTrue="1" operator="equal">
      <formula>"Running"</formula>
    </cfRule>
    <cfRule type="cellIs" dxfId="486" priority="343" stopIfTrue="1" operator="equal">
      <formula>"To start"</formula>
    </cfRule>
  </conditionalFormatting>
  <conditionalFormatting sqref="CP7:CP9 CP11:CP39">
    <cfRule type="cellIs" dxfId="485" priority="334" stopIfTrue="1" operator="equal">
      <formula>"Undefined"</formula>
    </cfRule>
    <cfRule type="cellIs" dxfId="484" priority="335" stopIfTrue="1" operator="equal">
      <formula>"Complete"</formula>
    </cfRule>
    <cfRule type="cellIs" dxfId="483" priority="336" stopIfTrue="1" operator="equal">
      <formula>"Running"</formula>
    </cfRule>
    <cfRule type="cellIs" dxfId="482" priority="337" stopIfTrue="1" operator="equal">
      <formula>"To start"</formula>
    </cfRule>
  </conditionalFormatting>
  <conditionalFormatting sqref="CS7:CS9 CS11:CS39">
    <cfRule type="cellIs" dxfId="481" priority="328" stopIfTrue="1" operator="equal">
      <formula>"Undefined"</formula>
    </cfRule>
    <cfRule type="cellIs" dxfId="480" priority="329" stopIfTrue="1" operator="equal">
      <formula>"Complete"</formula>
    </cfRule>
    <cfRule type="cellIs" dxfId="479" priority="330" stopIfTrue="1" operator="equal">
      <formula>"Running"</formula>
    </cfRule>
    <cfRule type="cellIs" dxfId="478" priority="331" stopIfTrue="1" operator="equal">
      <formula>"To start"</formula>
    </cfRule>
  </conditionalFormatting>
  <conditionalFormatting sqref="CV7:CV9 CV11:CV39">
    <cfRule type="cellIs" dxfId="477" priority="322" stopIfTrue="1" operator="equal">
      <formula>"Undefined"</formula>
    </cfRule>
    <cfRule type="cellIs" dxfId="476" priority="323" stopIfTrue="1" operator="equal">
      <formula>"Complete"</formula>
    </cfRule>
    <cfRule type="cellIs" dxfId="475" priority="324" stopIfTrue="1" operator="equal">
      <formula>"Running"</formula>
    </cfRule>
    <cfRule type="cellIs" dxfId="474" priority="325" stopIfTrue="1" operator="equal">
      <formula>"To start"</formula>
    </cfRule>
  </conditionalFormatting>
  <conditionalFormatting sqref="CY7:CY9 CY11:CY39">
    <cfRule type="cellIs" dxfId="473" priority="316" stopIfTrue="1" operator="equal">
      <formula>"Undefined"</formula>
    </cfRule>
    <cfRule type="cellIs" dxfId="472" priority="317" stopIfTrue="1" operator="equal">
      <formula>"Complete"</formula>
    </cfRule>
    <cfRule type="cellIs" dxfId="471" priority="318" stopIfTrue="1" operator="equal">
      <formula>"Running"</formula>
    </cfRule>
    <cfRule type="cellIs" dxfId="470" priority="319" stopIfTrue="1" operator="equal">
      <formula>"To start"</formula>
    </cfRule>
  </conditionalFormatting>
  <conditionalFormatting sqref="DB7:DB9 DB11:DB39">
    <cfRule type="cellIs" dxfId="469" priority="310" stopIfTrue="1" operator="equal">
      <formula>"Undefined"</formula>
    </cfRule>
    <cfRule type="cellIs" dxfId="468" priority="311" stopIfTrue="1" operator="equal">
      <formula>"Complete"</formula>
    </cfRule>
    <cfRule type="cellIs" dxfId="467" priority="312" stopIfTrue="1" operator="equal">
      <formula>"Running"</formula>
    </cfRule>
    <cfRule type="cellIs" dxfId="466" priority="313" stopIfTrue="1" operator="equal">
      <formula>"To start"</formula>
    </cfRule>
  </conditionalFormatting>
  <conditionalFormatting sqref="DE7:DE9 DE11:DE39">
    <cfRule type="cellIs" dxfId="465" priority="304" stopIfTrue="1" operator="equal">
      <formula>"Undefined"</formula>
    </cfRule>
    <cfRule type="cellIs" dxfId="464" priority="305" stopIfTrue="1" operator="equal">
      <formula>"Complete"</formula>
    </cfRule>
    <cfRule type="cellIs" dxfId="463" priority="306" stopIfTrue="1" operator="equal">
      <formula>"Running"</formula>
    </cfRule>
    <cfRule type="cellIs" dxfId="462" priority="307" stopIfTrue="1" operator="equal">
      <formula>"To start"</formula>
    </cfRule>
  </conditionalFormatting>
  <conditionalFormatting sqref="DH7:DH9 DH11:DH39">
    <cfRule type="cellIs" dxfId="461" priority="298" stopIfTrue="1" operator="equal">
      <formula>"Undefined"</formula>
    </cfRule>
    <cfRule type="cellIs" dxfId="460" priority="299" stopIfTrue="1" operator="equal">
      <formula>"Complete"</formula>
    </cfRule>
    <cfRule type="cellIs" dxfId="459" priority="300" stopIfTrue="1" operator="equal">
      <formula>"Running"</formula>
    </cfRule>
    <cfRule type="cellIs" dxfId="458" priority="301" stopIfTrue="1" operator="equal">
      <formula>"To start"</formula>
    </cfRule>
  </conditionalFormatting>
  <conditionalFormatting sqref="DK7:DK9 DK11:DK39">
    <cfRule type="cellIs" dxfId="457" priority="292" stopIfTrue="1" operator="equal">
      <formula>"Undefined"</formula>
    </cfRule>
    <cfRule type="cellIs" dxfId="456" priority="293" stopIfTrue="1" operator="equal">
      <formula>"Complete"</formula>
    </cfRule>
    <cfRule type="cellIs" dxfId="455" priority="294" stopIfTrue="1" operator="equal">
      <formula>"Running"</formula>
    </cfRule>
    <cfRule type="cellIs" dxfId="454" priority="295" stopIfTrue="1" operator="equal">
      <formula>"To start"</formula>
    </cfRule>
  </conditionalFormatting>
  <conditionalFormatting sqref="DN7:DN9 DN11:DN39">
    <cfRule type="cellIs" dxfId="453" priority="286" stopIfTrue="1" operator="equal">
      <formula>"Undefined"</formula>
    </cfRule>
    <cfRule type="cellIs" dxfId="452" priority="287" stopIfTrue="1" operator="equal">
      <formula>"Complete"</formula>
    </cfRule>
    <cfRule type="cellIs" dxfId="451" priority="288" stopIfTrue="1" operator="equal">
      <formula>"Running"</formula>
    </cfRule>
    <cfRule type="cellIs" dxfId="450" priority="289" stopIfTrue="1" operator="equal">
      <formula>"To start"</formula>
    </cfRule>
  </conditionalFormatting>
  <conditionalFormatting sqref="DQ7:DQ9 DQ11:DQ39">
    <cfRule type="cellIs" dxfId="449" priority="280" stopIfTrue="1" operator="equal">
      <formula>"Undefined"</formula>
    </cfRule>
    <cfRule type="cellIs" dxfId="448" priority="281" stopIfTrue="1" operator="equal">
      <formula>"Complete"</formula>
    </cfRule>
    <cfRule type="cellIs" dxfId="447" priority="282" stopIfTrue="1" operator="equal">
      <formula>"Running"</formula>
    </cfRule>
    <cfRule type="cellIs" dxfId="446" priority="283" stopIfTrue="1" operator="equal">
      <formula>"To start"</formula>
    </cfRule>
  </conditionalFormatting>
  <conditionalFormatting sqref="DT7:DT9 DT11:DT39">
    <cfRule type="cellIs" dxfId="445" priority="274" stopIfTrue="1" operator="equal">
      <formula>"Undefined"</formula>
    </cfRule>
    <cfRule type="cellIs" dxfId="444" priority="275" stopIfTrue="1" operator="equal">
      <formula>"Complete"</formula>
    </cfRule>
    <cfRule type="cellIs" dxfId="443" priority="276" stopIfTrue="1" operator="equal">
      <formula>"Running"</formula>
    </cfRule>
    <cfRule type="cellIs" dxfId="442" priority="277" stopIfTrue="1" operator="equal">
      <formula>"To start"</formula>
    </cfRule>
  </conditionalFormatting>
  <conditionalFormatting sqref="DW7:DW9 DW11:DW39">
    <cfRule type="cellIs" dxfId="441" priority="268" stopIfTrue="1" operator="equal">
      <formula>"Undefined"</formula>
    </cfRule>
    <cfRule type="cellIs" dxfId="440" priority="269" stopIfTrue="1" operator="equal">
      <formula>"Complete"</formula>
    </cfRule>
    <cfRule type="cellIs" dxfId="439" priority="270" stopIfTrue="1" operator="equal">
      <formula>"Running"</formula>
    </cfRule>
    <cfRule type="cellIs" dxfId="438" priority="271" stopIfTrue="1" operator="equal">
      <formula>"To start"</formula>
    </cfRule>
  </conditionalFormatting>
  <conditionalFormatting sqref="DZ7:DZ9 DZ11:DZ39">
    <cfRule type="cellIs" dxfId="437" priority="262" stopIfTrue="1" operator="equal">
      <formula>"Undefined"</formula>
    </cfRule>
    <cfRule type="cellIs" dxfId="436" priority="263" stopIfTrue="1" operator="equal">
      <formula>"Complete"</formula>
    </cfRule>
    <cfRule type="cellIs" dxfId="435" priority="264" stopIfTrue="1" operator="equal">
      <formula>"Running"</formula>
    </cfRule>
    <cfRule type="cellIs" dxfId="434" priority="265" stopIfTrue="1" operator="equal">
      <formula>"To start"</formula>
    </cfRule>
  </conditionalFormatting>
  <conditionalFormatting sqref="EC7:EC9 EC11:EC39">
    <cfRule type="cellIs" dxfId="433" priority="256" stopIfTrue="1" operator="equal">
      <formula>"Undefined"</formula>
    </cfRule>
    <cfRule type="cellIs" dxfId="432" priority="257" stopIfTrue="1" operator="equal">
      <formula>"Complete"</formula>
    </cfRule>
    <cfRule type="cellIs" dxfId="431" priority="258" stopIfTrue="1" operator="equal">
      <formula>"Running"</formula>
    </cfRule>
    <cfRule type="cellIs" dxfId="430" priority="259" stopIfTrue="1" operator="equal">
      <formula>"To start"</formula>
    </cfRule>
  </conditionalFormatting>
  <conditionalFormatting sqref="K10">
    <cfRule type="cellIs" dxfId="429" priority="236" operator="equal">
      <formula>"Undefined"</formula>
    </cfRule>
    <cfRule type="cellIs" dxfId="428" priority="248" operator="equal">
      <formula>"To start"</formula>
    </cfRule>
    <cfRule type="cellIs" dxfId="427" priority="249" operator="equal">
      <formula>"Running"</formula>
    </cfRule>
    <cfRule type="cellIs" dxfId="426" priority="250" stopIfTrue="1" operator="equal">
      <formula>"Complete"</formula>
    </cfRule>
  </conditionalFormatting>
  <conditionalFormatting sqref="N10:O10 Q10:R10 T10:U10 W10:X10 Z10:AA10 AC10:AD10 AF10:AG10 AI10:AJ10 AL10:AM10 AO10:AP10 AR10:AS10 AU10:AV10 AX10:AY10 BA10:BB10 BD10:BE10 BG10:BH10 BJ10:BK10 BM10:BN10 BP10:BQ10 BS10:BT10 BV10:BW10 BY10:BZ10 CB10:CC10 CE10:CF10 CH10:CI10 CK10:CL10 CN10:CO10 CQ10:CR10 CT10:CU10 CW10:CX10 CZ10:DA10 DC10:DD10 DF10:DG10 DI10:DJ10 DL10:DM10 DO10:DP10 DR10:DS10 DU10:DV10 DX10:DY10 EA10:EB10">
    <cfRule type="cellIs" dxfId="425" priority="251" stopIfTrue="1" operator="equal">
      <formula>"Complete"</formula>
    </cfRule>
    <cfRule type="cellIs" dxfId="424" priority="252" stopIfTrue="1" operator="equal">
      <formula>"Running"</formula>
    </cfRule>
    <cfRule type="cellIs" dxfId="423" priority="253" stopIfTrue="1" operator="equal">
      <formula>"To start"</formula>
    </cfRule>
  </conditionalFormatting>
  <conditionalFormatting sqref="P10">
    <cfRule type="cellIs" dxfId="422" priority="242" stopIfTrue="1" operator="equal">
      <formula>"Undefined"</formula>
    </cfRule>
    <cfRule type="cellIs" dxfId="421" priority="243" stopIfTrue="1" operator="equal">
      <formula>"Complete"</formula>
    </cfRule>
    <cfRule type="cellIs" dxfId="420" priority="244" stopIfTrue="1" operator="equal">
      <formula>"Running"</formula>
    </cfRule>
    <cfRule type="cellIs" dxfId="419" priority="245" stopIfTrue="1" operator="equal">
      <formula>"To start"</formula>
    </cfRule>
  </conditionalFormatting>
  <conditionalFormatting sqref="EK10">
    <cfRule type="cellIs" dxfId="418" priority="239" operator="greaterThan">
      <formula>0</formula>
    </cfRule>
    <cfRule type="cellIs" dxfId="417" priority="240" operator="greaterThan">
      <formula>0</formula>
    </cfRule>
  </conditionalFormatting>
  <conditionalFormatting sqref="EL10">
    <cfRule type="cellIs" dxfId="416" priority="238" operator="greaterThan">
      <formula>0</formula>
    </cfRule>
  </conditionalFormatting>
  <conditionalFormatting sqref="EM10">
    <cfRule type="cellIs" dxfId="415" priority="237" operator="greaterThan">
      <formula>0</formula>
    </cfRule>
  </conditionalFormatting>
  <conditionalFormatting sqref="S10">
    <cfRule type="cellIs" dxfId="414" priority="231" stopIfTrue="1" operator="equal">
      <formula>"Undefined"</formula>
    </cfRule>
    <cfRule type="cellIs" dxfId="413" priority="232" stopIfTrue="1" operator="equal">
      <formula>"Complete"</formula>
    </cfRule>
    <cfRule type="cellIs" dxfId="412" priority="233" stopIfTrue="1" operator="equal">
      <formula>"Running"</formula>
    </cfRule>
    <cfRule type="cellIs" dxfId="411" priority="234" stopIfTrue="1" operator="equal">
      <formula>"To start"</formula>
    </cfRule>
  </conditionalFormatting>
  <conditionalFormatting sqref="V10">
    <cfRule type="cellIs" dxfId="410" priority="225" stopIfTrue="1" operator="equal">
      <formula>"Undefined"</formula>
    </cfRule>
    <cfRule type="cellIs" dxfId="409" priority="226" stopIfTrue="1" operator="equal">
      <formula>"Complete"</formula>
    </cfRule>
    <cfRule type="cellIs" dxfId="408" priority="227" stopIfTrue="1" operator="equal">
      <formula>"Running"</formula>
    </cfRule>
    <cfRule type="cellIs" dxfId="407" priority="228" stopIfTrue="1" operator="equal">
      <formula>"To start"</formula>
    </cfRule>
  </conditionalFormatting>
  <conditionalFormatting sqref="Y10">
    <cfRule type="cellIs" dxfId="406" priority="219" stopIfTrue="1" operator="equal">
      <formula>"Undefined"</formula>
    </cfRule>
    <cfRule type="cellIs" dxfId="405" priority="220" stopIfTrue="1" operator="equal">
      <formula>"Complete"</formula>
    </cfRule>
    <cfRule type="cellIs" dxfId="404" priority="221" stopIfTrue="1" operator="equal">
      <formula>"Running"</formula>
    </cfRule>
    <cfRule type="cellIs" dxfId="403" priority="222" stopIfTrue="1" operator="equal">
      <formula>"To start"</formula>
    </cfRule>
  </conditionalFormatting>
  <conditionalFormatting sqref="AB10">
    <cfRule type="cellIs" dxfId="402" priority="213" stopIfTrue="1" operator="equal">
      <formula>"Undefined"</formula>
    </cfRule>
    <cfRule type="cellIs" dxfId="401" priority="214" stopIfTrue="1" operator="equal">
      <formula>"Complete"</formula>
    </cfRule>
    <cfRule type="cellIs" dxfId="400" priority="215" stopIfTrue="1" operator="equal">
      <formula>"Running"</formula>
    </cfRule>
    <cfRule type="cellIs" dxfId="399" priority="216" stopIfTrue="1" operator="equal">
      <formula>"To start"</formula>
    </cfRule>
  </conditionalFormatting>
  <conditionalFormatting sqref="AE10">
    <cfRule type="cellIs" dxfId="398" priority="207" stopIfTrue="1" operator="equal">
      <formula>"Undefined"</formula>
    </cfRule>
    <cfRule type="cellIs" dxfId="397" priority="208" stopIfTrue="1" operator="equal">
      <formula>"Complete"</formula>
    </cfRule>
    <cfRule type="cellIs" dxfId="396" priority="209" stopIfTrue="1" operator="equal">
      <formula>"Running"</formula>
    </cfRule>
    <cfRule type="cellIs" dxfId="395" priority="210" stopIfTrue="1" operator="equal">
      <formula>"To start"</formula>
    </cfRule>
  </conditionalFormatting>
  <conditionalFormatting sqref="AH10">
    <cfRule type="cellIs" dxfId="394" priority="201" stopIfTrue="1" operator="equal">
      <formula>"Undefined"</formula>
    </cfRule>
    <cfRule type="cellIs" dxfId="393" priority="202" stopIfTrue="1" operator="equal">
      <formula>"Complete"</formula>
    </cfRule>
    <cfRule type="cellIs" dxfId="392" priority="203" stopIfTrue="1" operator="equal">
      <formula>"Running"</formula>
    </cfRule>
    <cfRule type="cellIs" dxfId="391" priority="204" stopIfTrue="1" operator="equal">
      <formula>"To start"</formula>
    </cfRule>
  </conditionalFormatting>
  <conditionalFormatting sqref="AK10">
    <cfRule type="cellIs" dxfId="390" priority="195" stopIfTrue="1" operator="equal">
      <formula>"Undefined"</formula>
    </cfRule>
    <cfRule type="cellIs" dxfId="389" priority="196" stopIfTrue="1" operator="equal">
      <formula>"Complete"</formula>
    </cfRule>
    <cfRule type="cellIs" dxfId="388" priority="197" stopIfTrue="1" operator="equal">
      <formula>"Running"</formula>
    </cfRule>
    <cfRule type="cellIs" dxfId="387" priority="198" stopIfTrue="1" operator="equal">
      <formula>"To start"</formula>
    </cfRule>
  </conditionalFormatting>
  <conditionalFormatting sqref="AN10">
    <cfRule type="cellIs" dxfId="386" priority="189" stopIfTrue="1" operator="equal">
      <formula>"Undefined"</formula>
    </cfRule>
    <cfRule type="cellIs" dxfId="385" priority="190" stopIfTrue="1" operator="equal">
      <formula>"Complete"</formula>
    </cfRule>
    <cfRule type="cellIs" dxfId="384" priority="191" stopIfTrue="1" operator="equal">
      <formula>"Running"</formula>
    </cfRule>
    <cfRule type="cellIs" dxfId="383" priority="192" stopIfTrue="1" operator="equal">
      <formula>"To start"</formula>
    </cfRule>
  </conditionalFormatting>
  <conditionalFormatting sqref="AQ10">
    <cfRule type="cellIs" dxfId="382" priority="183" stopIfTrue="1" operator="equal">
      <formula>"Undefined"</formula>
    </cfRule>
    <cfRule type="cellIs" dxfId="381" priority="184" stopIfTrue="1" operator="equal">
      <formula>"Complete"</formula>
    </cfRule>
    <cfRule type="cellIs" dxfId="380" priority="185" stopIfTrue="1" operator="equal">
      <formula>"Running"</formula>
    </cfRule>
    <cfRule type="cellIs" dxfId="379" priority="186" stopIfTrue="1" operator="equal">
      <formula>"To start"</formula>
    </cfRule>
  </conditionalFormatting>
  <conditionalFormatting sqref="AT10">
    <cfRule type="cellIs" dxfId="378" priority="177" stopIfTrue="1" operator="equal">
      <formula>"Undefined"</formula>
    </cfRule>
    <cfRule type="cellIs" dxfId="377" priority="178" stopIfTrue="1" operator="equal">
      <formula>"Complete"</formula>
    </cfRule>
    <cfRule type="cellIs" dxfId="376" priority="179" stopIfTrue="1" operator="equal">
      <formula>"Running"</formula>
    </cfRule>
    <cfRule type="cellIs" dxfId="375" priority="180" stopIfTrue="1" operator="equal">
      <formula>"To start"</formula>
    </cfRule>
  </conditionalFormatting>
  <conditionalFormatting sqref="AW10">
    <cfRule type="cellIs" dxfId="374" priority="171" stopIfTrue="1" operator="equal">
      <formula>"Undefined"</formula>
    </cfRule>
    <cfRule type="cellIs" dxfId="373" priority="172" stopIfTrue="1" operator="equal">
      <formula>"Complete"</formula>
    </cfRule>
    <cfRule type="cellIs" dxfId="372" priority="173" stopIfTrue="1" operator="equal">
      <formula>"Running"</formula>
    </cfRule>
    <cfRule type="cellIs" dxfId="371" priority="174" stopIfTrue="1" operator="equal">
      <formula>"To start"</formula>
    </cfRule>
  </conditionalFormatting>
  <conditionalFormatting sqref="AZ10">
    <cfRule type="cellIs" dxfId="370" priority="165" stopIfTrue="1" operator="equal">
      <formula>"Undefined"</formula>
    </cfRule>
    <cfRule type="cellIs" dxfId="369" priority="166" stopIfTrue="1" operator="equal">
      <formula>"Complete"</formula>
    </cfRule>
    <cfRule type="cellIs" dxfId="368" priority="167" stopIfTrue="1" operator="equal">
      <formula>"Running"</formula>
    </cfRule>
    <cfRule type="cellIs" dxfId="367" priority="168" stopIfTrue="1" operator="equal">
      <formula>"To start"</formula>
    </cfRule>
  </conditionalFormatting>
  <conditionalFormatting sqref="BC10">
    <cfRule type="cellIs" dxfId="366" priority="159" stopIfTrue="1" operator="equal">
      <formula>"Undefined"</formula>
    </cfRule>
    <cfRule type="cellIs" dxfId="365" priority="160" stopIfTrue="1" operator="equal">
      <formula>"Complete"</formula>
    </cfRule>
    <cfRule type="cellIs" dxfId="364" priority="161" stopIfTrue="1" operator="equal">
      <formula>"Running"</formula>
    </cfRule>
    <cfRule type="cellIs" dxfId="363" priority="162" stopIfTrue="1" operator="equal">
      <formula>"To start"</formula>
    </cfRule>
  </conditionalFormatting>
  <conditionalFormatting sqref="BF10">
    <cfRule type="cellIs" dxfId="362" priority="153" stopIfTrue="1" operator="equal">
      <formula>"Undefined"</formula>
    </cfRule>
    <cfRule type="cellIs" dxfId="361" priority="154" stopIfTrue="1" operator="equal">
      <formula>"Complete"</formula>
    </cfRule>
    <cfRule type="cellIs" dxfId="360" priority="155" stopIfTrue="1" operator="equal">
      <formula>"Running"</formula>
    </cfRule>
    <cfRule type="cellIs" dxfId="359" priority="156" stopIfTrue="1" operator="equal">
      <formula>"To start"</formula>
    </cfRule>
  </conditionalFormatting>
  <conditionalFormatting sqref="BI10">
    <cfRule type="cellIs" dxfId="358" priority="147" stopIfTrue="1" operator="equal">
      <formula>"Undefined"</formula>
    </cfRule>
    <cfRule type="cellIs" dxfId="357" priority="148" stopIfTrue="1" operator="equal">
      <formula>"Complete"</formula>
    </cfRule>
    <cfRule type="cellIs" dxfId="356" priority="149" stopIfTrue="1" operator="equal">
      <formula>"Running"</formula>
    </cfRule>
    <cfRule type="cellIs" dxfId="355" priority="150" stopIfTrue="1" operator="equal">
      <formula>"To start"</formula>
    </cfRule>
  </conditionalFormatting>
  <conditionalFormatting sqref="BL10">
    <cfRule type="cellIs" dxfId="354" priority="141" stopIfTrue="1" operator="equal">
      <formula>"Undefined"</formula>
    </cfRule>
    <cfRule type="cellIs" dxfId="353" priority="142" stopIfTrue="1" operator="equal">
      <formula>"Complete"</formula>
    </cfRule>
    <cfRule type="cellIs" dxfId="352" priority="143" stopIfTrue="1" operator="equal">
      <formula>"Running"</formula>
    </cfRule>
    <cfRule type="cellIs" dxfId="351" priority="144" stopIfTrue="1" operator="equal">
      <formula>"To start"</formula>
    </cfRule>
  </conditionalFormatting>
  <conditionalFormatting sqref="BO10">
    <cfRule type="cellIs" dxfId="350" priority="135" stopIfTrue="1" operator="equal">
      <formula>"Undefined"</formula>
    </cfRule>
    <cfRule type="cellIs" dxfId="349" priority="136" stopIfTrue="1" operator="equal">
      <formula>"Complete"</formula>
    </cfRule>
    <cfRule type="cellIs" dxfId="348" priority="137" stopIfTrue="1" operator="equal">
      <formula>"Running"</formula>
    </cfRule>
    <cfRule type="cellIs" dxfId="347" priority="138" stopIfTrue="1" operator="equal">
      <formula>"To start"</formula>
    </cfRule>
  </conditionalFormatting>
  <conditionalFormatting sqref="BR10">
    <cfRule type="cellIs" dxfId="346" priority="129" stopIfTrue="1" operator="equal">
      <formula>"Undefined"</formula>
    </cfRule>
    <cfRule type="cellIs" dxfId="345" priority="130" stopIfTrue="1" operator="equal">
      <formula>"Complete"</formula>
    </cfRule>
    <cfRule type="cellIs" dxfId="344" priority="131" stopIfTrue="1" operator="equal">
      <formula>"Running"</formula>
    </cfRule>
    <cfRule type="cellIs" dxfId="343" priority="132" stopIfTrue="1" operator="equal">
      <formula>"To start"</formula>
    </cfRule>
  </conditionalFormatting>
  <conditionalFormatting sqref="BU10">
    <cfRule type="cellIs" dxfId="342" priority="123" stopIfTrue="1" operator="equal">
      <formula>"Undefined"</formula>
    </cfRule>
    <cfRule type="cellIs" dxfId="341" priority="124" stopIfTrue="1" operator="equal">
      <formula>"Complete"</formula>
    </cfRule>
    <cfRule type="cellIs" dxfId="340" priority="125" stopIfTrue="1" operator="equal">
      <formula>"Running"</formula>
    </cfRule>
    <cfRule type="cellIs" dxfId="339" priority="126" stopIfTrue="1" operator="equal">
      <formula>"To start"</formula>
    </cfRule>
  </conditionalFormatting>
  <conditionalFormatting sqref="BX10">
    <cfRule type="cellIs" dxfId="338" priority="117" stopIfTrue="1" operator="equal">
      <formula>"Undefined"</formula>
    </cfRule>
    <cfRule type="cellIs" dxfId="337" priority="118" stopIfTrue="1" operator="equal">
      <formula>"Complete"</formula>
    </cfRule>
    <cfRule type="cellIs" dxfId="336" priority="119" stopIfTrue="1" operator="equal">
      <formula>"Running"</formula>
    </cfRule>
    <cfRule type="cellIs" dxfId="335" priority="120" stopIfTrue="1" operator="equal">
      <formula>"To start"</formula>
    </cfRule>
  </conditionalFormatting>
  <conditionalFormatting sqref="CA10">
    <cfRule type="cellIs" dxfId="334" priority="111" stopIfTrue="1" operator="equal">
      <formula>"Undefined"</formula>
    </cfRule>
    <cfRule type="cellIs" dxfId="333" priority="112" stopIfTrue="1" operator="equal">
      <formula>"Complete"</formula>
    </cfRule>
    <cfRule type="cellIs" dxfId="332" priority="113" stopIfTrue="1" operator="equal">
      <formula>"Running"</formula>
    </cfRule>
    <cfRule type="cellIs" dxfId="331" priority="114" stopIfTrue="1" operator="equal">
      <formula>"To start"</formula>
    </cfRule>
  </conditionalFormatting>
  <conditionalFormatting sqref="CD10">
    <cfRule type="cellIs" dxfId="330" priority="105" stopIfTrue="1" operator="equal">
      <formula>"Undefined"</formula>
    </cfRule>
    <cfRule type="cellIs" dxfId="329" priority="106" stopIfTrue="1" operator="equal">
      <formula>"Complete"</formula>
    </cfRule>
    <cfRule type="cellIs" dxfId="328" priority="107" stopIfTrue="1" operator="equal">
      <formula>"Running"</formula>
    </cfRule>
    <cfRule type="cellIs" dxfId="327" priority="108" stopIfTrue="1" operator="equal">
      <formula>"To start"</formula>
    </cfRule>
  </conditionalFormatting>
  <conditionalFormatting sqref="CG10">
    <cfRule type="cellIs" dxfId="326" priority="99" stopIfTrue="1" operator="equal">
      <formula>"Undefined"</formula>
    </cfRule>
    <cfRule type="cellIs" dxfId="325" priority="100" stopIfTrue="1" operator="equal">
      <formula>"Complete"</formula>
    </cfRule>
    <cfRule type="cellIs" dxfId="324" priority="101" stopIfTrue="1" operator="equal">
      <formula>"Running"</formula>
    </cfRule>
    <cfRule type="cellIs" dxfId="323" priority="102" stopIfTrue="1" operator="equal">
      <formula>"To start"</formula>
    </cfRule>
  </conditionalFormatting>
  <conditionalFormatting sqref="CJ10">
    <cfRule type="cellIs" dxfId="322" priority="93" stopIfTrue="1" operator="equal">
      <formula>"Undefined"</formula>
    </cfRule>
    <cfRule type="cellIs" dxfId="321" priority="94" stopIfTrue="1" operator="equal">
      <formula>"Complete"</formula>
    </cfRule>
    <cfRule type="cellIs" dxfId="320" priority="95" stopIfTrue="1" operator="equal">
      <formula>"Running"</formula>
    </cfRule>
    <cfRule type="cellIs" dxfId="319" priority="96" stopIfTrue="1" operator="equal">
      <formula>"To start"</formula>
    </cfRule>
  </conditionalFormatting>
  <conditionalFormatting sqref="CM10">
    <cfRule type="cellIs" dxfId="318" priority="87" stopIfTrue="1" operator="equal">
      <formula>"Undefined"</formula>
    </cfRule>
    <cfRule type="cellIs" dxfId="317" priority="88" stopIfTrue="1" operator="equal">
      <formula>"Complete"</formula>
    </cfRule>
    <cfRule type="cellIs" dxfId="316" priority="89" stopIfTrue="1" operator="equal">
      <formula>"Running"</formula>
    </cfRule>
    <cfRule type="cellIs" dxfId="315" priority="90" stopIfTrue="1" operator="equal">
      <formula>"To start"</formula>
    </cfRule>
  </conditionalFormatting>
  <conditionalFormatting sqref="CP10">
    <cfRule type="cellIs" dxfId="314" priority="81" stopIfTrue="1" operator="equal">
      <formula>"Undefined"</formula>
    </cfRule>
    <cfRule type="cellIs" dxfId="313" priority="82" stopIfTrue="1" operator="equal">
      <formula>"Complete"</formula>
    </cfRule>
    <cfRule type="cellIs" dxfId="312" priority="83" stopIfTrue="1" operator="equal">
      <formula>"Running"</formula>
    </cfRule>
    <cfRule type="cellIs" dxfId="311" priority="84" stopIfTrue="1" operator="equal">
      <formula>"To start"</formula>
    </cfRule>
  </conditionalFormatting>
  <conditionalFormatting sqref="CS10">
    <cfRule type="cellIs" dxfId="310" priority="75" stopIfTrue="1" operator="equal">
      <formula>"Undefined"</formula>
    </cfRule>
    <cfRule type="cellIs" dxfId="309" priority="76" stopIfTrue="1" operator="equal">
      <formula>"Complete"</formula>
    </cfRule>
    <cfRule type="cellIs" dxfId="308" priority="77" stopIfTrue="1" operator="equal">
      <formula>"Running"</formula>
    </cfRule>
    <cfRule type="cellIs" dxfId="307" priority="78" stopIfTrue="1" operator="equal">
      <formula>"To start"</formula>
    </cfRule>
  </conditionalFormatting>
  <conditionalFormatting sqref="CV10">
    <cfRule type="cellIs" dxfId="306" priority="69" stopIfTrue="1" operator="equal">
      <formula>"Undefined"</formula>
    </cfRule>
    <cfRule type="cellIs" dxfId="305" priority="70" stopIfTrue="1" operator="equal">
      <formula>"Complete"</formula>
    </cfRule>
    <cfRule type="cellIs" dxfId="304" priority="71" stopIfTrue="1" operator="equal">
      <formula>"Running"</formula>
    </cfRule>
    <cfRule type="cellIs" dxfId="303" priority="72" stopIfTrue="1" operator="equal">
      <formula>"To start"</formula>
    </cfRule>
  </conditionalFormatting>
  <conditionalFormatting sqref="CY10">
    <cfRule type="cellIs" dxfId="302" priority="63" stopIfTrue="1" operator="equal">
      <formula>"Undefined"</formula>
    </cfRule>
    <cfRule type="cellIs" dxfId="301" priority="64" stopIfTrue="1" operator="equal">
      <formula>"Complete"</formula>
    </cfRule>
    <cfRule type="cellIs" dxfId="300" priority="65" stopIfTrue="1" operator="equal">
      <formula>"Running"</formula>
    </cfRule>
    <cfRule type="cellIs" dxfId="299" priority="66" stopIfTrue="1" operator="equal">
      <formula>"To start"</formula>
    </cfRule>
  </conditionalFormatting>
  <conditionalFormatting sqref="DB10">
    <cfRule type="cellIs" dxfId="298" priority="57" stopIfTrue="1" operator="equal">
      <formula>"Undefined"</formula>
    </cfRule>
    <cfRule type="cellIs" dxfId="297" priority="58" stopIfTrue="1" operator="equal">
      <formula>"Complete"</formula>
    </cfRule>
    <cfRule type="cellIs" dxfId="296" priority="59" stopIfTrue="1" operator="equal">
      <formula>"Running"</formula>
    </cfRule>
    <cfRule type="cellIs" dxfId="295" priority="60" stopIfTrue="1" operator="equal">
      <formula>"To start"</formula>
    </cfRule>
  </conditionalFormatting>
  <conditionalFormatting sqref="DE10">
    <cfRule type="cellIs" dxfId="294" priority="51" stopIfTrue="1" operator="equal">
      <formula>"Undefined"</formula>
    </cfRule>
    <cfRule type="cellIs" dxfId="293" priority="52" stopIfTrue="1" operator="equal">
      <formula>"Complete"</formula>
    </cfRule>
    <cfRule type="cellIs" dxfId="292" priority="53" stopIfTrue="1" operator="equal">
      <formula>"Running"</formula>
    </cfRule>
    <cfRule type="cellIs" dxfId="291" priority="54" stopIfTrue="1" operator="equal">
      <formula>"To start"</formula>
    </cfRule>
  </conditionalFormatting>
  <conditionalFormatting sqref="DH10">
    <cfRule type="cellIs" dxfId="290" priority="45" stopIfTrue="1" operator="equal">
      <formula>"Undefined"</formula>
    </cfRule>
    <cfRule type="cellIs" dxfId="289" priority="46" stopIfTrue="1" operator="equal">
      <formula>"Complete"</formula>
    </cfRule>
    <cfRule type="cellIs" dxfId="288" priority="47" stopIfTrue="1" operator="equal">
      <formula>"Running"</formula>
    </cfRule>
    <cfRule type="cellIs" dxfId="287" priority="48" stopIfTrue="1" operator="equal">
      <formula>"To start"</formula>
    </cfRule>
  </conditionalFormatting>
  <conditionalFormatting sqref="DK10">
    <cfRule type="cellIs" dxfId="286" priority="39" stopIfTrue="1" operator="equal">
      <formula>"Undefined"</formula>
    </cfRule>
    <cfRule type="cellIs" dxfId="285" priority="40" stopIfTrue="1" operator="equal">
      <formula>"Complete"</formula>
    </cfRule>
    <cfRule type="cellIs" dxfId="284" priority="41" stopIfTrue="1" operator="equal">
      <formula>"Running"</formula>
    </cfRule>
    <cfRule type="cellIs" dxfId="283" priority="42" stopIfTrue="1" operator="equal">
      <formula>"To start"</formula>
    </cfRule>
  </conditionalFormatting>
  <conditionalFormatting sqref="DN10">
    <cfRule type="cellIs" dxfId="282" priority="33" stopIfTrue="1" operator="equal">
      <formula>"Undefined"</formula>
    </cfRule>
    <cfRule type="cellIs" dxfId="281" priority="34" stopIfTrue="1" operator="equal">
      <formula>"Complete"</formula>
    </cfRule>
    <cfRule type="cellIs" dxfId="280" priority="35" stopIfTrue="1" operator="equal">
      <formula>"Running"</formula>
    </cfRule>
    <cfRule type="cellIs" dxfId="279" priority="36" stopIfTrue="1" operator="equal">
      <formula>"To start"</formula>
    </cfRule>
  </conditionalFormatting>
  <conditionalFormatting sqref="DQ10">
    <cfRule type="cellIs" dxfId="278" priority="27" stopIfTrue="1" operator="equal">
      <formula>"Undefined"</formula>
    </cfRule>
    <cfRule type="cellIs" dxfId="277" priority="28" stopIfTrue="1" operator="equal">
      <formula>"Complete"</formula>
    </cfRule>
    <cfRule type="cellIs" dxfId="276" priority="29" stopIfTrue="1" operator="equal">
      <formula>"Running"</formula>
    </cfRule>
    <cfRule type="cellIs" dxfId="275" priority="30" stopIfTrue="1" operator="equal">
      <formula>"To start"</formula>
    </cfRule>
  </conditionalFormatting>
  <conditionalFormatting sqref="DT10">
    <cfRule type="cellIs" dxfId="274" priority="21" stopIfTrue="1" operator="equal">
      <formula>"Undefined"</formula>
    </cfRule>
    <cfRule type="cellIs" dxfId="273" priority="22" stopIfTrue="1" operator="equal">
      <formula>"Complete"</formula>
    </cfRule>
    <cfRule type="cellIs" dxfId="272" priority="23" stopIfTrue="1" operator="equal">
      <formula>"Running"</formula>
    </cfRule>
    <cfRule type="cellIs" dxfId="271" priority="24" stopIfTrue="1" operator="equal">
      <formula>"To start"</formula>
    </cfRule>
  </conditionalFormatting>
  <conditionalFormatting sqref="DW10">
    <cfRule type="cellIs" dxfId="270" priority="15" stopIfTrue="1" operator="equal">
      <formula>"Undefined"</formula>
    </cfRule>
    <cfRule type="cellIs" dxfId="269" priority="16" stopIfTrue="1" operator="equal">
      <formula>"Complete"</formula>
    </cfRule>
    <cfRule type="cellIs" dxfId="268" priority="17" stopIfTrue="1" operator="equal">
      <formula>"Running"</formula>
    </cfRule>
    <cfRule type="cellIs" dxfId="267" priority="18" stopIfTrue="1" operator="equal">
      <formula>"To start"</formula>
    </cfRule>
  </conditionalFormatting>
  <conditionalFormatting sqref="DZ10">
    <cfRule type="cellIs" dxfId="266" priority="9" stopIfTrue="1" operator="equal">
      <formula>"Undefined"</formula>
    </cfRule>
    <cfRule type="cellIs" dxfId="265" priority="10" stopIfTrue="1" operator="equal">
      <formula>"Complete"</formula>
    </cfRule>
    <cfRule type="cellIs" dxfId="264" priority="11" stopIfTrue="1" operator="equal">
      <formula>"Running"</formula>
    </cfRule>
    <cfRule type="cellIs" dxfId="263" priority="12" stopIfTrue="1" operator="equal">
      <formula>"To start"</formula>
    </cfRule>
  </conditionalFormatting>
  <conditionalFormatting sqref="EC10">
    <cfRule type="cellIs" dxfId="262" priority="3" stopIfTrue="1" operator="equal">
      <formula>"Undefined"</formula>
    </cfRule>
    <cfRule type="cellIs" dxfId="261" priority="4" stopIfTrue="1" operator="equal">
      <formula>"Complete"</formula>
    </cfRule>
    <cfRule type="cellIs" dxfId="260" priority="5" stopIfTrue="1" operator="equal">
      <formula>"Running"</formula>
    </cfRule>
    <cfRule type="cellIs" dxfId="259" priority="6" stopIfTrue="1" operator="equal">
      <formula>"To start"</formula>
    </cfRule>
  </conditionalFormatting>
  <dataValidations count="3">
    <dataValidation type="list" allowBlank="1" showInputMessage="1" showErrorMessage="1" sqref="J7:J39" xr:uid="{00000000-0002-0000-0200-000000000000}">
      <formula1>Sprint!Members</formula1>
    </dataValidation>
    <dataValidation type="list" allowBlank="1" showInputMessage="1" showErrorMessage="1" sqref="A7:A39" xr:uid="{00000000-0002-0000-0200-000001000000}">
      <formula1>WorkType</formula1>
    </dataValidation>
    <dataValidation type="list" allowBlank="1" showInputMessage="1" showErrorMessage="1" sqref="B7:B39" xr:uid="{00000000-0002-0000-0200-000002000000}">
      <formula1>FunctionalBreakdown</formula1>
    </dataValidation>
  </dataValidations>
  <pageMargins left="0.75" right="0.75" top="1" bottom="1" header="0.5" footer="0.5"/>
  <pageSetup orientation="portrait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666" id="{8A6DDDF8-66D5-4DFE-BC44-A0FB5BF59ED7}">
            <xm:f>AND(NOT(ISBLANK(N$4)),OR(WEEKDAY(N$4)=7,WEEKDAY(N$4)=1, N$4&lt;Capacity!$F$2))</xm:f>
            <x14:dxf>
              <fill>
                <patternFill patternType="gray125"/>
              </fill>
            </x14:dxf>
          </x14:cfRule>
          <x14:cfRule type="expression" priority="667" id="{DE4F6777-F2BA-4A4F-B836-640060307FF4}">
            <xm:f>AND(NOT(ISBLANK(M$4)),OR(WEEKDAY(M$4)=7,WEEKDAY(M$4)=1, M$4&lt;Capacity!$F$2))</xm:f>
            <x14:dxf>
              <fill>
                <patternFill patternType="gray125"/>
              </fill>
            </x14:dxf>
          </x14:cfRule>
          <xm:sqref>N7:O9 N24:O26 N35:O39 Q24:R26 Q35:R39 T35:U39 T24:U26 W24:X26 W35:X39 Z35:AA39 Z24:AA26 AC24:AD26 AC35:AD39 AF35:AG39 AF24:AG26 AI24:AJ26 AI35:AJ39 AL35:AM39 AL24:AM26 AO24:AP26 AO35:AP39 AR35:AS39 AR24:AS26 AU24:AV26 AU35:AV39 AX35:AY39 AX24:AY26 BA24:BB26 BA35:BB39 BD35:BE39 BD24:BE26 BG24:BH26 BG35:BH39 BJ35:BK39 BJ24:BK26 BM24:BN26 BM35:BN39 BP35:BQ39 BP24:BQ26 BS24:BT26 BS35:BT39 BV35:BW39 BV24:BW26 BY24:BZ26 BY35:BZ39 CB35:CC39 CB24:CC26 CE24:CF26 CE35:CF39 CH35:CI39 CH24:CI26 CK24:CL26 CK35:CL39 CN35:CO39 CN24:CO26 CQ24:CR26 CQ35:CR39 CT35:CU39 CT24:CU26 CW24:CX26 CW35:CX39 CZ35:DA39 CZ24:DA26 DC24:DD26 DC35:DD39 DF35:DG39 DF24:DG26 DI24:DJ26 DI35:DJ39 DL35:DM39 DL24:DM26 DO24:DP26 DO35:DP39 DR35:DS39 DR24:DS26 DU24:DV26 DU35:DV39 DX35:DY39 DX24:DY26 EA24:EB26 EA35:EB39 Q7:R9 T7:U9 W7:X9 Z7:AA9 AC7:AD9 AF7:AG9 AI7:AJ9 AL7:AM9 AO7:AP9 AR7:AS9 AU7:AV9 AX7:AY9 BA7:BB9 BD7:BE9 BG7:BH9 BJ7:BK9 BM7:BN9 BP7:BQ9 BS7:BT9 BV7:BW9 BY7:BZ9 CB7:CC9 CE7:CF9 CH7:CI9 CK7:CL9 CN7:CO9 CQ7:CR9 CT7:CU9 CW7:CX9 CZ7:DA9 DC7:DD9 DF7:DG9 DI7:DJ9 DL7:DM9 DO7:DP9 DR7:DS9 DU7:DV9 DX7:DY9 EA7:EB9 EA11:EB13 DX11:DY13 DU11:DV13 DR11:DS13 DO11:DP13 DL11:DM13 DI11:DJ13 DF11:DG13 DC11:DD13 CZ11:DA13 CW11:CX13 CT11:CU13 CQ11:CR13 CN11:CO13 CK11:CL13 CH11:CI13 CE11:CF13 CB11:CC13 BY11:BZ13 BV11:BW13 BS11:BT13 BP11:BQ13 BM11:BN13 BJ11:BK13 BG11:BH13 BD11:BE13 BA11:BB13 AX11:AY13 AU11:AV13 AR11:AS13 AO11:AP13 AL11:AM13 AI11:AJ13 AF11:AG13 AC11:AD13 Z11:AA13 W11:X13 T11:U13 Q11:R13 N11:O13</xm:sqref>
        </x14:conditionalFormatting>
        <x14:conditionalFormatting xmlns:xm="http://schemas.microsoft.com/office/excel/2006/main">
          <x14:cfRule type="expression" priority="653" id="{A1AC994A-EC99-463E-B677-0E555CE9DE66}">
            <xm:f>AND(NOT(ISBLANK(N$4)),OR(WEEKDAY(N$4)=7,WEEKDAY(N$4)=1, N$4&lt;Capacity!$F$2))</xm:f>
            <x14:dxf>
              <fill>
                <patternFill patternType="gray125"/>
              </fill>
            </x14:dxf>
          </x14:cfRule>
          <x14:cfRule type="expression" priority="654" id="{72F1506F-07AB-48FC-9DC5-78A9ADCFA4CB}">
            <xm:f>AND(NOT(ISBLANK(M$4)),OR(WEEKDAY(M$4)=7,WEEKDAY(M$4)=1, M$4&lt;Capacity!$F$2))</xm:f>
            <x14:dxf>
              <fill>
                <patternFill patternType="gray125"/>
              </fill>
            </x14:dxf>
          </x14:cfRule>
          <xm:sqref>N14:O14 Q14:R14 T14:U14 W14:X14 Z14:AA14 AC14:AD14 AF14:AG14 AI14:AJ14 AL14:AM14 AO14:AP14 AR14:AS14 AU14:AV14 AX14:AY14 BA14:BB14 BD14:BE14 BG14:BH14 BJ14:BK14 BM14:BN14 BP14:BQ14 BS14:BT14 BV14:BW14 BY14:BZ14 CB14:CC14 CE14:CF14 CH14:CI14 CK14:CL14 CN14:CO14 CQ14:CR14 CT14:CU14 CW14:CX14 CZ14:DA14 DC14:DD14 DF14:DG14 DI14:DJ14 DL14:DM14 DO14:DP14 DR14:DS14 DU14:DV14 DX14:DY14 EA14:EB14</xm:sqref>
        </x14:conditionalFormatting>
        <x14:conditionalFormatting xmlns:xm="http://schemas.microsoft.com/office/excel/2006/main">
          <x14:cfRule type="expression" priority="645" id="{BA0A342E-2813-40FD-9870-B7E38625452F}">
            <xm:f>AND(NOT(ISBLANK(N$4)),OR(WEEKDAY(N$4)=7,WEEKDAY(N$4)=1, N$4&lt;Capacity!$F$2))</xm:f>
            <x14:dxf>
              <fill>
                <patternFill patternType="gray125"/>
              </fill>
            </x14:dxf>
          </x14:cfRule>
          <x14:cfRule type="expression" priority="646" id="{B95D3CD2-B60A-4D0E-8ED4-6BC7F77B8C4F}">
            <xm:f>AND(NOT(ISBLANK(M$4)),OR(WEEKDAY(M$4)=7,WEEKDAY(M$4)=1, M$4&lt;Capacity!$F$2))</xm:f>
            <x14:dxf>
              <fill>
                <patternFill patternType="gray125"/>
              </fill>
            </x14:dxf>
          </x14:cfRule>
          <xm:sqref>N21:O21 Q21:R21 T21:U21 W21:X21 Z21:AA21 AC21:AD21 AF21:AG21 AI21:AJ21 AL21:AM21 AO21:AP21 AR21:AS21 AU21:AV21 AX21:AY21 BA21:BB21 BD21:BE21 BG21:BH21 BJ21:BK21 BM21:BN21 BP21:BQ21 BS21:BT21 BV21:BW21 BY21:BZ21 CB21:CC21 CE21:CF21 CH21:CI21 CK21:CL21 CN21:CO21 CQ21:CR21 CT21:CU21 CW21:CX21 CZ21:DA21 DC21:DD21 DF21:DG21 DI21:DJ21 DL21:DM21 DO21:DP21 DR21:DS21 DU21:DV21 DX21:DY21 EA21:EB21</xm:sqref>
        </x14:conditionalFormatting>
        <x14:conditionalFormatting xmlns:xm="http://schemas.microsoft.com/office/excel/2006/main">
          <x14:cfRule type="expression" priority="637" id="{0D97BDDC-9C7C-4EDB-95AF-8DFB85EBE342}">
            <xm:f>AND(NOT(ISBLANK(N$4)),OR(WEEKDAY(N$4)=7,WEEKDAY(N$4)=1, N$4&lt;Capacity!$F$2))</xm:f>
            <x14:dxf>
              <fill>
                <patternFill patternType="gray125"/>
              </fill>
            </x14:dxf>
          </x14:cfRule>
          <x14:cfRule type="expression" priority="638" id="{82982FD2-3626-4C74-BBDB-ED5AABD01FAD}">
            <xm:f>AND(NOT(ISBLANK(M$4)),OR(WEEKDAY(M$4)=7,WEEKDAY(M$4)=1, M$4&lt;Capacity!$F$2))</xm:f>
            <x14:dxf>
              <fill>
                <patternFill patternType="gray125"/>
              </fill>
            </x14:dxf>
          </x14:cfRule>
          <xm:sqref>N22:O22 Q22:R22 T22:U22 W22:X22 Z22:AA22 AC22:AD22 AF22:AG22 AI22:AJ22 AL22:AM22 AO22:AP22 AR22:AS22 AU22:AV22 AX22:AY22 BA22:BB22 BD22:BE22 BG22:BH22 BJ22:BK22 BM22:BN22 BP22:BQ22 BS22:BT22 BV22:BW22 BY22:BZ22 CB22:CC22 CE22:CF22 CH22:CI22 CK22:CL22 CN22:CO22 CQ22:CR22 CT22:CU22 CW22:CX22 CZ22:DA22 DC22:DD22 DF22:DG22 DI22:DJ22 DL22:DM22 DO22:DP22 DR22:DS22 DU22:DV22 DX22:DY22 EA22:EB22</xm:sqref>
        </x14:conditionalFormatting>
        <x14:conditionalFormatting xmlns:xm="http://schemas.microsoft.com/office/excel/2006/main">
          <x14:cfRule type="expression" priority="629" id="{EE556D60-B7E7-43AC-8409-2E04CB381A28}">
            <xm:f>AND(NOT(ISBLANK(N$4)),OR(WEEKDAY(N$4)=7,WEEKDAY(N$4)=1, N$4&lt;Capacity!$F$2))</xm:f>
            <x14:dxf>
              <fill>
                <patternFill patternType="gray125"/>
              </fill>
            </x14:dxf>
          </x14:cfRule>
          <x14:cfRule type="expression" priority="630" id="{C7020DE4-5E84-4BE1-A46C-725765771798}">
            <xm:f>AND(NOT(ISBLANK(M$4)),OR(WEEKDAY(M$4)=7,WEEKDAY(M$4)=1, M$4&lt;Capacity!$F$2))</xm:f>
            <x14:dxf>
              <fill>
                <patternFill patternType="gray125"/>
              </fill>
            </x14:dxf>
          </x14:cfRule>
          <xm:sqref>N23:O23 Q23:R23 T23:U23 W23:X23 Z23:AA23 AC23:AD23 AF23:AG23 AI23:AJ23 AL23:AM23 AO23:AP23 AR23:AS23 AU23:AV23 AX23:AY23 BA23:BB23 BD23:BE23 BG23:BH23 BJ23:BK23 BM23:BN23 BP23:BQ23 BS23:BT23 BV23:BW23 BY23:BZ23 CB23:CC23 CE23:CF23 CH23:CI23 CK23:CL23 CN23:CO23 CQ23:CR23 CT23:CU23 CW23:CX23 CZ23:DA23 DC23:DD23 DF23:DG23 DI23:DJ23 DL23:DM23 DO23:DP23 DR23:DS23 DU23:DV23 DX23:DY23 EA23:EB23</xm:sqref>
        </x14:conditionalFormatting>
        <x14:conditionalFormatting xmlns:xm="http://schemas.microsoft.com/office/excel/2006/main">
          <x14:cfRule type="expression" priority="621" id="{D4B490CA-F676-49BB-8D95-0DB8FC3C0BC3}">
            <xm:f>AND(NOT(ISBLANK(N$4)),OR(WEEKDAY(N$4)=7,WEEKDAY(N$4)=1, N$4&lt;Capacity!$F$2))</xm:f>
            <x14:dxf>
              <fill>
                <patternFill patternType="gray125"/>
              </fill>
            </x14:dxf>
          </x14:cfRule>
          <x14:cfRule type="expression" priority="622" id="{C25223AA-F525-4578-8BAF-4333A817E740}">
            <xm:f>AND(NOT(ISBLANK(M$4)),OR(WEEKDAY(M$4)=7,WEEKDAY(M$4)=1, M$4&lt;Capacity!$F$2))</xm:f>
            <x14:dxf>
              <fill>
                <patternFill patternType="gray125"/>
              </fill>
            </x14:dxf>
          </x14:cfRule>
          <xm:sqref>N18:O20 Q18:R20 T18:U20 W18:X20 Z18:AA20 AC18:AD20 AF18:AG20 AI18:AJ20 AL18:AM20 AO18:AP20 AR18:AS20 AU18:AV20 AX18:AY20 BA18:BB20 BD18:BE20 BG18:BH20 BJ18:BK20 BM18:BN20 BP18:BQ20 BS18:BT20 BV18:BW20 BY18:BZ20 CB18:CC20 CE18:CF20 CH18:CI20 CK18:CL20 CN18:CO20 CQ18:CR20 CT18:CU20 CW18:CX20 CZ18:DA20 DC18:DD20 DF18:DG20 DI18:DJ20 DL18:DM20 DO18:DP20 DR18:DS20 DU18:DV20 DX18:DY20 EA18:EB20</xm:sqref>
        </x14:conditionalFormatting>
        <x14:conditionalFormatting xmlns:xm="http://schemas.microsoft.com/office/excel/2006/main">
          <x14:cfRule type="expression" priority="488" id="{B912D252-420A-4B15-AAEE-2DE96EAB9DF7}">
            <xm:f>AND(NOT(ISBLANK(N$4)),OR(WEEKDAY(N$4)=7,WEEKDAY(N$4)=1, N$4&lt;Capacity!$F$2))</xm:f>
            <x14:dxf>
              <fill>
                <patternFill patternType="gray125"/>
              </fill>
            </x14:dxf>
          </x14:cfRule>
          <x14:cfRule type="expression" priority="613" id="{4E835D59-99E9-4DC1-8CE3-603D79DD8C04}">
            <xm:f>AND(NOT(ISBLANK(M$4)),OR(WEEKDAY(M$4)=7,WEEKDAY(M$4)=1, M$4&lt;Capacity!$F$2))</xm:f>
            <x14:dxf>
              <fill>
                <patternFill patternType="gray125"/>
              </fill>
            </x14:dxf>
          </x14:cfRule>
          <xm:sqref>N15:O15 Q15:R15 T15:U15 W15:X15 Z15:AA15 AC15:AD15 AF15:AG15 AI15:AJ15 AL15:AM15 AO15:AP15 AR15:AS15 AU15:AV15 AX15:AY15 BA15:BB15 BD15:BE15 BG15:BH15 BJ15:BK15 BM15:BN15 BP15:BQ15 BS15:BT15 BV15:BW15 BY15:BZ15 CB15:CC15 CE15:CF15 CH15:CI15 CK15:CL15 CN15:CO15 CQ15:CR15 CT15:CU15 CW15:CX15 CZ15:DA15 DC15:DD15 DF15:DG15 DI15:DJ15 DL15:DM15 DO15:DP15 DR15:DS15 DU15:DV15 DX15:DY15 EA15:EB15 P7:P9 P11:P39</xm:sqref>
        </x14:conditionalFormatting>
        <x14:conditionalFormatting xmlns:xm="http://schemas.microsoft.com/office/excel/2006/main">
          <x14:cfRule type="expression" priority="605" id="{36CA4BC2-293D-492A-858B-7DFA7272F1D3}">
            <xm:f>AND(NOT(ISBLANK(N$4)),OR(WEEKDAY(N$4)=7,WEEKDAY(N$4)=1, N$4&lt;Capacity!$F$2))</xm:f>
            <x14:dxf>
              <fill>
                <patternFill patternType="gray125"/>
              </fill>
            </x14:dxf>
          </x14:cfRule>
          <x14:cfRule type="expression" priority="606" id="{F9C1D6A6-869A-470A-90F5-CCE141AA3A1E}">
            <xm:f>AND(NOT(ISBLANK(M$4)),OR(WEEKDAY(M$4)=7,WEEKDAY(M$4)=1, M$4&lt;Capacity!$F$2))</xm:f>
            <x14:dxf>
              <fill>
                <patternFill patternType="gray125"/>
              </fill>
            </x14:dxf>
          </x14:cfRule>
          <xm:sqref>N16:O16 Q16:R16 T16:U16 W16:X16 Z16:AA16 AC16:AD16 AF16:AG16 AI16:AJ16 AL16:AM16 AO16:AP16 AR16:AS16 AU16:AV16 AX16:AY16 BA16:BB16 BD16:BE16 BG16:BH16 BJ16:BK16 BM16:BN16 BP16:BQ16 BS16:BT16 BV16:BW16 BY16:BZ16 CB16:CC16 CE16:CF16 CH16:CI16 CK16:CL16 CN16:CO16 CQ16:CR16 CT16:CU16 CW16:CX16 CZ16:DA16 DC16:DD16 DF16:DG16 DI16:DJ16 DL16:DM16 DO16:DP16 DR16:DS16 DU16:DV16 DX16:DY16 EA16:EB16</xm:sqref>
        </x14:conditionalFormatting>
        <x14:conditionalFormatting xmlns:xm="http://schemas.microsoft.com/office/excel/2006/main">
          <x14:cfRule type="expression" priority="597" id="{F9E73025-6541-4B56-A9B3-2C667289BC86}">
            <xm:f>AND(NOT(ISBLANK(N$4)),OR(WEEKDAY(N$4)=7,WEEKDAY(N$4)=1, N$4&lt;Capacity!$F$2))</xm:f>
            <x14:dxf>
              <fill>
                <patternFill patternType="gray125"/>
              </fill>
            </x14:dxf>
          </x14:cfRule>
          <x14:cfRule type="expression" priority="598" id="{B498754B-6AD3-4A24-AEE0-34D876745F64}">
            <xm:f>AND(NOT(ISBLANK(M$4)),OR(WEEKDAY(M$4)=7,WEEKDAY(M$4)=1, M$4&lt;Capacity!$F$2))</xm:f>
            <x14:dxf>
              <fill>
                <patternFill patternType="gray125"/>
              </fill>
            </x14:dxf>
          </x14:cfRule>
          <xm:sqref>N17:O17 Q17:R17 T17:U17 W17:X17 Z17:AA17 AC17:AD17 AF17:AG17 AI17:AJ17 AL17:AM17 AO17:AP17 AR17:AS17 AU17:AV17 AX17:AY17 BA17:BB17 BD17:BE17 BG17:BH17 BJ17:BK17 BM17:BN17 BP17:BQ17 BS17:BT17 BV17:BW17 BY17:BZ17 CB17:CC17 CE17:CF17 CH17:CI17 CK17:CL17 CN17:CO17 CQ17:CR17 CT17:CU17 CW17:CX17 CZ17:DA17 DC17:DD17 DF17:DG17 DI17:DJ17 DL17:DM17 DO17:DP17 DR17:DS17 DU17:DV17 DX17:DY17 EA17:EB17</xm:sqref>
        </x14:conditionalFormatting>
        <x14:conditionalFormatting xmlns:xm="http://schemas.microsoft.com/office/excel/2006/main">
          <x14:cfRule type="expression" priority="581" id="{9F62DF7D-C2B9-498D-8FEA-8137DC558C1B}">
            <xm:f>AND(NOT(ISBLANK(N$4)),OR(WEEKDAY(N$4)=7,WEEKDAY(N$4)=1, N$4&lt;Capacity!$F$2))</xm:f>
            <x14:dxf>
              <fill>
                <patternFill patternType="gray125"/>
              </fill>
            </x14:dxf>
          </x14:cfRule>
          <x14:cfRule type="expression" priority="582" id="{A76D6EA5-2985-477C-AD0F-FA57ED5CD39C}">
            <xm:f>AND(NOT(ISBLANK(M$4)),OR(WEEKDAY(M$4)=7,WEEKDAY(M$4)=1, M$4&lt;Capacity!$F$2))</xm:f>
            <x14:dxf>
              <fill>
                <patternFill patternType="gray125"/>
              </fill>
            </x14:dxf>
          </x14:cfRule>
          <xm:sqref>N27:O27 Q27:R27 T27:U27 W27:X27 Z27:AA27 AC27:AD27 AF27:AG27 AI27:AJ27 AL27:AM27 AO27:AP27 AR27:AS27 AU27:AV27 AX27:AY27 BA27:BB27 BD27:BE27 BG27:BH27 BJ27:BK27 BM27:BN27 BP27:BQ27 BS27:BT27 BV27:BW27 BY27:BZ27 CB27:CC27 CE27:CF27 CH27:CI27 CK27:CL27 CN27:CO27 CQ27:CR27 CT27:CU27 CW27:CX27 CZ27:DA27 DC27:DD27 DF27:DG27 DI27:DJ27 DL27:DM27 DO27:DP27 DR27:DS27 DU27:DV27 DX27:DY27 EA27:EB27</xm:sqref>
        </x14:conditionalFormatting>
        <x14:conditionalFormatting xmlns:xm="http://schemas.microsoft.com/office/excel/2006/main">
          <x14:cfRule type="expression" priority="569" id="{F69E7167-C58F-4F76-A214-18D62B216BDC}">
            <xm:f>AND(NOT(ISBLANK(N$4)),OR(WEEKDAY(N$4)=7,WEEKDAY(N$4)=1, N$4&lt;Capacity!$F$2))</xm:f>
            <x14:dxf>
              <fill>
                <patternFill patternType="gray125"/>
              </fill>
            </x14:dxf>
          </x14:cfRule>
          <x14:cfRule type="expression" priority="570" id="{CCE6369B-2C13-41B0-B605-F2BDC74B751D}">
            <xm:f>AND(NOT(ISBLANK(M$4)),OR(WEEKDAY(M$4)=7,WEEKDAY(M$4)=1, M$4&lt;Capacity!$F$2))</xm:f>
            <x14:dxf>
              <fill>
                <patternFill patternType="gray125"/>
              </fill>
            </x14:dxf>
          </x14:cfRule>
          <xm:sqref>N28:O28 Q28:R28 T28:U28 W28:X28 Z28:AA28 AC28:AD28 AF28:AG28 AI28:AJ28 AL28:AM28 AO28:AP28 AR28:AS28 AU28:AV28 AX28:AY28 BA28:BB28 BD28:BE28 BG28:BH28 BJ28:BK28 BM28:BN28 BP28:BQ28 BS28:BT28 BV28:BW28 BY28:BZ28 CB28:CC28 CE28:CF28 CH28:CI28 CK28:CL28 CN28:CO28 CQ28:CR28 CT28:CU28 CW28:CX28 CZ28:DA28 DC28:DD28 DF28:DG28 DI28:DJ28 DL28:DM28 DO28:DP28 DR28:DS28 DU28:DV28 DX28:DY28 EA28:EB28</xm:sqref>
        </x14:conditionalFormatting>
        <x14:conditionalFormatting xmlns:xm="http://schemas.microsoft.com/office/excel/2006/main">
          <x14:cfRule type="expression" priority="557" id="{8C278BFD-8B9D-4615-8385-B6066812F092}">
            <xm:f>AND(NOT(ISBLANK(N$4)),OR(WEEKDAY(N$4)=7,WEEKDAY(N$4)=1, N$4&lt;Capacity!$F$2))</xm:f>
            <x14:dxf>
              <fill>
                <patternFill patternType="gray125"/>
              </fill>
            </x14:dxf>
          </x14:cfRule>
          <x14:cfRule type="expression" priority="558" id="{654203E5-321C-4B54-A3F5-4FD805024185}">
            <xm:f>AND(NOT(ISBLANK(M$4)),OR(WEEKDAY(M$4)=7,WEEKDAY(M$4)=1, M$4&lt;Capacity!$F$2))</xm:f>
            <x14:dxf>
              <fill>
                <patternFill patternType="gray125"/>
              </fill>
            </x14:dxf>
          </x14:cfRule>
          <xm:sqref>N29:O29 Q29:R29 T29:U29 W29:X29 Z29:AA29 AC29:AD29 AF29:AG29 AI29:AJ29 AL29:AM29 AO29:AP29 AR29:AS29 AU29:AV29 AX29:AY29 BA29:BB29 BD29:BE29 BG29:BH29 BJ29:BK29 BM29:BN29 BP29:BQ29 BS29:BT29 BV29:BW29 BY29:BZ29 CB29:CC29 CE29:CF29 CH29:CI29 CK29:CL29 CN29:CO29 CQ29:CR29 CT29:CU29 CW29:CX29 CZ29:DA29 DC29:DD29 DF29:DG29 DI29:DJ29 DL29:DM29 DO29:DP29 DR29:DS29 DU29:DV29 DX29:DY29 EA29:EB29</xm:sqref>
        </x14:conditionalFormatting>
        <x14:conditionalFormatting xmlns:xm="http://schemas.microsoft.com/office/excel/2006/main">
          <x14:cfRule type="expression" priority="545" id="{E0737238-A968-4B00-8177-9E015A044E73}">
            <xm:f>AND(NOT(ISBLANK(N$4)),OR(WEEKDAY(N$4)=7,WEEKDAY(N$4)=1, N$4&lt;Capacity!$F$2))</xm:f>
            <x14:dxf>
              <fill>
                <patternFill patternType="gray125"/>
              </fill>
            </x14:dxf>
          </x14:cfRule>
          <x14:cfRule type="expression" priority="546" id="{46AAAA9C-83E3-4AEB-80A7-8EDBA793E83D}">
            <xm:f>AND(NOT(ISBLANK(M$4)),OR(WEEKDAY(M$4)=7,WEEKDAY(M$4)=1, M$4&lt;Capacity!$F$2))</xm:f>
            <x14:dxf>
              <fill>
                <patternFill patternType="gray125"/>
              </fill>
            </x14:dxf>
          </x14:cfRule>
          <xm:sqref>N30:O30 Q30:R30 T30:U30 W30:X30 Z30:AA30 AC30:AD30 AF30:AG30 AI30:AJ30 AL30:AM30 AO30:AP30 AR30:AS30 AU30:AV30 AX30:AY30 BA30:BB30 BD30:BE30 BG30:BH30 BJ30:BK30 BM30:BN30 BP30:BQ30 BS30:BT30 BV30:BW30 BY30:BZ30 CB30:CC30 CE30:CF30 CH30:CI30 CK30:CL30 CN30:CO30 CQ30:CR30 CT30:CU30 CW30:CX30 CZ30:DA30 DC30:DD30 DF30:DG30 DI30:DJ30 DL30:DM30 DO30:DP30 DR30:DS30 DU30:DV30 DX30:DY30 EA30:EB30</xm:sqref>
        </x14:conditionalFormatting>
        <x14:conditionalFormatting xmlns:xm="http://schemas.microsoft.com/office/excel/2006/main">
          <x14:cfRule type="expression" priority="533" id="{6E9D8D0E-04A3-4A32-AD1D-4235CB6AE3F3}">
            <xm:f>AND(NOT(ISBLANK(N$4)),OR(WEEKDAY(N$4)=7,WEEKDAY(N$4)=1, N$4&lt;Capacity!$F$2))</xm:f>
            <x14:dxf>
              <fill>
                <patternFill patternType="gray125"/>
              </fill>
            </x14:dxf>
          </x14:cfRule>
          <x14:cfRule type="expression" priority="534" id="{CBAC49CE-81CA-4B98-A513-7FA784BBA60E}">
            <xm:f>AND(NOT(ISBLANK(M$4)),OR(WEEKDAY(M$4)=7,WEEKDAY(M$4)=1, M$4&lt;Capacity!$F$2))</xm:f>
            <x14:dxf>
              <fill>
                <patternFill patternType="gray125"/>
              </fill>
            </x14:dxf>
          </x14:cfRule>
          <xm:sqref>N31:O31 Q31:R31 T31:U31 W31:X31 Z31:AA31 AC31:AD31 AF31:AG31 AI31:AJ31 AL31:AM31 AO31:AP31 AR31:AS31 AU31:AV31 AX31:AY31 BA31:BB31 BD31:BE31 BG31:BH31 BJ31:BK31 BM31:BN31 BP31:BQ31 BS31:BT31 BV31:BW31 BY31:BZ31 CB31:CC31 CE31:CF31 CH31:CI31 CK31:CL31 CN31:CO31 CQ31:CR31 CT31:CU31 CW31:CX31 CZ31:DA31 DC31:DD31 DF31:DG31 DI31:DJ31 DL31:DM31 DO31:DP31 DR31:DS31 DU31:DV31 DX31:DY31 EA31:EB31</xm:sqref>
        </x14:conditionalFormatting>
        <x14:conditionalFormatting xmlns:xm="http://schemas.microsoft.com/office/excel/2006/main">
          <x14:cfRule type="expression" priority="521" id="{508E0A3B-4FA5-491E-A281-B3CD13582825}">
            <xm:f>AND(NOT(ISBLANK(N$4)),OR(WEEKDAY(N$4)=7,WEEKDAY(N$4)=1, N$4&lt;Capacity!$F$2))</xm:f>
            <x14:dxf>
              <fill>
                <patternFill patternType="gray125"/>
              </fill>
            </x14:dxf>
          </x14:cfRule>
          <x14:cfRule type="expression" priority="522" id="{65B430DA-887F-47A8-A77C-720E020B39F9}">
            <xm:f>AND(NOT(ISBLANK(M$4)),OR(WEEKDAY(M$4)=7,WEEKDAY(M$4)=1, M$4&lt;Capacity!$F$2))</xm:f>
            <x14:dxf>
              <fill>
                <patternFill patternType="gray125"/>
              </fill>
            </x14:dxf>
          </x14:cfRule>
          <xm:sqref>N32:O32 Q32:R32 T32:U32 W32:X32 Z32:AA32 AC32:AD32 AF32:AG32 AI32:AJ32 AL32:AM32 AO32:AP32 AR32:AS32 AU32:AV32 AX32:AY32 BA32:BB32 BD32:BE32 BG32:BH32 BJ32:BK32 BM32:BN32 BP32:BQ32 BS32:BT32 BV32:BW32 BY32:BZ32 CB32:CC32 CE32:CF32 CH32:CI32 CK32:CL32 CN32:CO32 CQ32:CR32 CT32:CU32 CW32:CX32 CZ32:DA32 DC32:DD32 DF32:DG32 DI32:DJ32 DL32:DM32 DO32:DP32 DR32:DS32 DU32:DV32 DX32:DY32 EA32:EB32</xm:sqref>
        </x14:conditionalFormatting>
        <x14:conditionalFormatting xmlns:xm="http://schemas.microsoft.com/office/excel/2006/main">
          <x14:cfRule type="expression" priority="509" id="{0F509AA9-FD85-4BE2-989A-46D7889D6A90}">
            <xm:f>AND(NOT(ISBLANK(N$4)),OR(WEEKDAY(N$4)=7,WEEKDAY(N$4)=1, N$4&lt;Capacity!$F$2))</xm:f>
            <x14:dxf>
              <fill>
                <patternFill patternType="gray125"/>
              </fill>
            </x14:dxf>
          </x14:cfRule>
          <x14:cfRule type="expression" priority="510" id="{52868BF2-EB6A-4F63-8039-768DED2453FF}">
            <xm:f>AND(NOT(ISBLANK(M$4)),OR(WEEKDAY(M$4)=7,WEEKDAY(M$4)=1, M$4&lt;Capacity!$F$2))</xm:f>
            <x14:dxf>
              <fill>
                <patternFill patternType="gray125"/>
              </fill>
            </x14:dxf>
          </x14:cfRule>
          <xm:sqref>N33:O33 Q33:R33 T33:U33 W33:X33 Z33:AA33 AC33:AD33 AF33:AG33 AI33:AJ33 AL33:AM33 AO33:AP33 AR33:AS33 AU33:AV33 AX33:AY33 BA33:BB33 BD33:BE33 BG33:BH33 BJ33:BK33 BM33:BN33 BP33:BQ33 BS33:BT33 BV33:BW33 BY33:BZ33 CB33:CC33 CE33:CF33 CH33:CI33 CK33:CL33 CN33:CO33 CQ33:CR33 CT33:CU33 CW33:CX33 CZ33:DA33 DC33:DD33 DF33:DG33 DI33:DJ33 DL33:DM33 DO33:DP33 DR33:DS33 DU33:DV33 DX33:DY33 EA33:EB33</xm:sqref>
        </x14:conditionalFormatting>
        <x14:conditionalFormatting xmlns:xm="http://schemas.microsoft.com/office/excel/2006/main">
          <x14:cfRule type="expression" priority="497" id="{D4D0A2D5-430E-47DB-BF29-C002DF20B591}">
            <xm:f>AND(NOT(ISBLANK(N$4)),OR(WEEKDAY(N$4)=7,WEEKDAY(N$4)=1, N$4&lt;Capacity!$F$2))</xm:f>
            <x14:dxf>
              <fill>
                <patternFill patternType="gray125"/>
              </fill>
            </x14:dxf>
          </x14:cfRule>
          <x14:cfRule type="expression" priority="498" id="{B937A01C-D0A4-418D-B2AF-CE8AED6C0113}">
            <xm:f>AND(NOT(ISBLANK(M$4)),OR(WEEKDAY(M$4)=7,WEEKDAY(M$4)=1, M$4&lt;Capacity!$F$2))</xm:f>
            <x14:dxf>
              <fill>
                <patternFill patternType="gray125"/>
              </fill>
            </x14:dxf>
          </x14:cfRule>
          <xm:sqref>N34:O34 Q34:R34 T34:U34 W34:X34 Z34:AA34 AC34:AD34 AF34:AG34 AI34:AJ34 AL34:AM34 AO34:AP34 AR34:AS34 AU34:AV34 AX34:AY34 BA34:BB34 BD34:BE34 BG34:BH34 BJ34:BK34 BM34:BN34 BP34:BQ34 BS34:BT34 BV34:BW34 BY34:BZ34 CB34:CC34 CE34:CF34 CH34:CI34 CK34:CL34 CN34:CO34 CQ34:CR34 CT34:CU34 CW34:CX34 CZ34:DA34 DC34:DD34 DF34:DG34 DI34:DJ34 DL34:DM34 DO34:DP34 DR34:DS34 DU34:DV34 DX34:DY34 EA34:EB34</xm:sqref>
        </x14:conditionalFormatting>
        <x14:conditionalFormatting xmlns:xm="http://schemas.microsoft.com/office/excel/2006/main">
          <x14:cfRule type="expression" priority="482" id="{C08ECA43-771A-4D2B-A4F1-8BCA7E10D9FF}">
            <xm:f>AND(NOT(ISBLANK(S$4)),OR(WEEKDAY(S$4)=7,WEEKDAY(S$4)=1, S$4&lt;Capacity!$F$2))</xm:f>
            <x14:dxf>
              <fill>
                <patternFill patternType="gray125"/>
              </fill>
            </x14:dxf>
          </x14:cfRule>
          <x14:cfRule type="expression" priority="483" id="{925C146D-E792-46B2-92ED-026731F7C9B6}">
            <xm:f>AND(NOT(ISBLANK(R$4)),OR(WEEKDAY(R$4)=7,WEEKDAY(R$4)=1, R$4&lt;Capacity!$F$2))</xm:f>
            <x14:dxf>
              <fill>
                <patternFill patternType="gray125"/>
              </fill>
            </x14:dxf>
          </x14:cfRule>
          <xm:sqref>S7:S9 S11:S39</xm:sqref>
        </x14:conditionalFormatting>
        <x14:conditionalFormatting xmlns:xm="http://schemas.microsoft.com/office/excel/2006/main">
          <x14:cfRule type="expression" priority="476" id="{39BC7FA8-8344-4054-825A-48715FC5EC4B}">
            <xm:f>AND(NOT(ISBLANK(V$4)),OR(WEEKDAY(V$4)=7,WEEKDAY(V$4)=1, V$4&lt;Capacity!$F$2))</xm:f>
            <x14:dxf>
              <fill>
                <patternFill patternType="gray125"/>
              </fill>
            </x14:dxf>
          </x14:cfRule>
          <x14:cfRule type="expression" priority="477" id="{867D0C6E-5A09-4740-A4EB-C845F8EF6367}">
            <xm:f>AND(NOT(ISBLANK(U$4)),OR(WEEKDAY(U$4)=7,WEEKDAY(U$4)=1, U$4&lt;Capacity!$F$2))</xm:f>
            <x14:dxf>
              <fill>
                <patternFill patternType="gray125"/>
              </fill>
            </x14:dxf>
          </x14:cfRule>
          <xm:sqref>V7:V9 V11:V39</xm:sqref>
        </x14:conditionalFormatting>
        <x14:conditionalFormatting xmlns:xm="http://schemas.microsoft.com/office/excel/2006/main">
          <x14:cfRule type="expression" priority="470" id="{39C4DBA9-4AF5-4AAD-A56F-B1CFE090E19F}">
            <xm:f>AND(NOT(ISBLANK(Y$4)),OR(WEEKDAY(Y$4)=7,WEEKDAY(Y$4)=1, Y$4&lt;Capacity!$F$2))</xm:f>
            <x14:dxf>
              <fill>
                <patternFill patternType="gray125"/>
              </fill>
            </x14:dxf>
          </x14:cfRule>
          <x14:cfRule type="expression" priority="471" id="{D99D7BC9-F4FC-44DD-B7FD-E1C99FAFD20F}">
            <xm:f>AND(NOT(ISBLANK(X$4)),OR(WEEKDAY(X$4)=7,WEEKDAY(X$4)=1, X$4&lt;Capacity!$F$2))</xm:f>
            <x14:dxf>
              <fill>
                <patternFill patternType="gray125"/>
              </fill>
            </x14:dxf>
          </x14:cfRule>
          <xm:sqref>Y7:Y9 Y11:Y39</xm:sqref>
        </x14:conditionalFormatting>
        <x14:conditionalFormatting xmlns:xm="http://schemas.microsoft.com/office/excel/2006/main">
          <x14:cfRule type="expression" priority="464" id="{09557A2C-24AA-49BE-B741-D53E05C5F35E}">
            <xm:f>AND(NOT(ISBLANK(AB$4)),OR(WEEKDAY(AB$4)=7,WEEKDAY(AB$4)=1, AB$4&lt;Capacity!$F$2))</xm:f>
            <x14:dxf>
              <fill>
                <patternFill patternType="gray125"/>
              </fill>
            </x14:dxf>
          </x14:cfRule>
          <x14:cfRule type="expression" priority="465" id="{BD69120F-704C-4B7F-860C-BADCE96FC1D3}">
            <xm:f>AND(NOT(ISBLANK(AA$4)),OR(WEEKDAY(AA$4)=7,WEEKDAY(AA$4)=1, AA$4&lt;Capacity!$F$2))</xm:f>
            <x14:dxf>
              <fill>
                <patternFill patternType="gray125"/>
              </fill>
            </x14:dxf>
          </x14:cfRule>
          <xm:sqref>AB7:AB9 AB11:AB39</xm:sqref>
        </x14:conditionalFormatting>
        <x14:conditionalFormatting xmlns:xm="http://schemas.microsoft.com/office/excel/2006/main">
          <x14:cfRule type="expression" priority="458" id="{931EE808-4C0A-4AAE-9B34-B774AC262B07}">
            <xm:f>AND(NOT(ISBLANK(AE$4)),OR(WEEKDAY(AE$4)=7,WEEKDAY(AE$4)=1, AE$4&lt;Capacity!$F$2))</xm:f>
            <x14:dxf>
              <fill>
                <patternFill patternType="gray125"/>
              </fill>
            </x14:dxf>
          </x14:cfRule>
          <x14:cfRule type="expression" priority="459" id="{A9DCB69F-3B65-4020-AFA8-6FDF58CB3AE7}">
            <xm:f>AND(NOT(ISBLANK(AD$4)),OR(WEEKDAY(AD$4)=7,WEEKDAY(AD$4)=1, AD$4&lt;Capacity!$F$2))</xm:f>
            <x14:dxf>
              <fill>
                <patternFill patternType="gray125"/>
              </fill>
            </x14:dxf>
          </x14:cfRule>
          <xm:sqref>AE7:AE9 AE11:AE39</xm:sqref>
        </x14:conditionalFormatting>
        <x14:conditionalFormatting xmlns:xm="http://schemas.microsoft.com/office/excel/2006/main">
          <x14:cfRule type="expression" priority="452" id="{1D2304E0-BDD6-40B1-ADF2-486E819ECFB3}">
            <xm:f>AND(NOT(ISBLANK(AH$4)),OR(WEEKDAY(AH$4)=7,WEEKDAY(AH$4)=1, AH$4&lt;Capacity!$F$2))</xm:f>
            <x14:dxf>
              <fill>
                <patternFill patternType="gray125"/>
              </fill>
            </x14:dxf>
          </x14:cfRule>
          <x14:cfRule type="expression" priority="453" id="{C7772FD4-C6F7-494B-AFB4-19A38D313F3E}">
            <xm:f>AND(NOT(ISBLANK(AG$4)),OR(WEEKDAY(AG$4)=7,WEEKDAY(AG$4)=1, AG$4&lt;Capacity!$F$2))</xm:f>
            <x14:dxf>
              <fill>
                <patternFill patternType="gray125"/>
              </fill>
            </x14:dxf>
          </x14:cfRule>
          <xm:sqref>AH7:AH9 AH11:AH39</xm:sqref>
        </x14:conditionalFormatting>
        <x14:conditionalFormatting xmlns:xm="http://schemas.microsoft.com/office/excel/2006/main">
          <x14:cfRule type="expression" priority="446" id="{7B2A90EF-37F0-4D13-8502-21FD18BF7732}">
            <xm:f>AND(NOT(ISBLANK(AK$4)),OR(WEEKDAY(AK$4)=7,WEEKDAY(AK$4)=1, AK$4&lt;Capacity!$F$2))</xm:f>
            <x14:dxf>
              <fill>
                <patternFill patternType="gray125"/>
              </fill>
            </x14:dxf>
          </x14:cfRule>
          <x14:cfRule type="expression" priority="447" id="{C2865BF2-05C8-4534-ADFD-54B9C6670F01}">
            <xm:f>AND(NOT(ISBLANK(AJ$4)),OR(WEEKDAY(AJ$4)=7,WEEKDAY(AJ$4)=1, AJ$4&lt;Capacity!$F$2))</xm:f>
            <x14:dxf>
              <fill>
                <patternFill patternType="gray125"/>
              </fill>
            </x14:dxf>
          </x14:cfRule>
          <xm:sqref>AK7:AK9 AK11:AK39</xm:sqref>
        </x14:conditionalFormatting>
        <x14:conditionalFormatting xmlns:xm="http://schemas.microsoft.com/office/excel/2006/main">
          <x14:cfRule type="expression" priority="440" id="{804CBAF1-B2DF-4F63-A246-71F0263643EC}">
            <xm:f>AND(NOT(ISBLANK(AN$4)),OR(WEEKDAY(AN$4)=7,WEEKDAY(AN$4)=1, AN$4&lt;Capacity!$F$2))</xm:f>
            <x14:dxf>
              <fill>
                <patternFill patternType="gray125"/>
              </fill>
            </x14:dxf>
          </x14:cfRule>
          <x14:cfRule type="expression" priority="441" id="{F2C3E80E-8239-4548-A30D-225B3E323D10}">
            <xm:f>AND(NOT(ISBLANK(AM$4)),OR(WEEKDAY(AM$4)=7,WEEKDAY(AM$4)=1, AM$4&lt;Capacity!$F$2))</xm:f>
            <x14:dxf>
              <fill>
                <patternFill patternType="gray125"/>
              </fill>
            </x14:dxf>
          </x14:cfRule>
          <xm:sqref>AN7:AN9 AN11:AN39</xm:sqref>
        </x14:conditionalFormatting>
        <x14:conditionalFormatting xmlns:xm="http://schemas.microsoft.com/office/excel/2006/main">
          <x14:cfRule type="expression" priority="434" id="{550DE291-A883-4CBF-B8BF-906352515FF8}">
            <xm:f>AND(NOT(ISBLANK(AQ$4)),OR(WEEKDAY(AQ$4)=7,WEEKDAY(AQ$4)=1, AQ$4&lt;Capacity!$F$2))</xm:f>
            <x14:dxf>
              <fill>
                <patternFill patternType="gray125"/>
              </fill>
            </x14:dxf>
          </x14:cfRule>
          <x14:cfRule type="expression" priority="435" id="{6E1617ED-F0BF-41A9-8459-36B703986FDB}">
            <xm:f>AND(NOT(ISBLANK(AP$4)),OR(WEEKDAY(AP$4)=7,WEEKDAY(AP$4)=1, AP$4&lt;Capacity!$F$2))</xm:f>
            <x14:dxf>
              <fill>
                <patternFill patternType="gray125"/>
              </fill>
            </x14:dxf>
          </x14:cfRule>
          <xm:sqref>AQ7:AQ9 AQ11:AQ39</xm:sqref>
        </x14:conditionalFormatting>
        <x14:conditionalFormatting xmlns:xm="http://schemas.microsoft.com/office/excel/2006/main">
          <x14:cfRule type="expression" priority="428" id="{3C2C06C9-5A27-4340-B98D-996A293AAC9D}">
            <xm:f>AND(NOT(ISBLANK(AT$4)),OR(WEEKDAY(AT$4)=7,WEEKDAY(AT$4)=1, AT$4&lt;Capacity!$F$2))</xm:f>
            <x14:dxf>
              <fill>
                <patternFill patternType="gray125"/>
              </fill>
            </x14:dxf>
          </x14:cfRule>
          <x14:cfRule type="expression" priority="429" id="{BC5D60C6-CFEA-431A-9E61-78E53EF6CBBB}">
            <xm:f>AND(NOT(ISBLANK(AS$4)),OR(WEEKDAY(AS$4)=7,WEEKDAY(AS$4)=1, AS$4&lt;Capacity!$F$2))</xm:f>
            <x14:dxf>
              <fill>
                <patternFill patternType="gray125"/>
              </fill>
            </x14:dxf>
          </x14:cfRule>
          <xm:sqref>AT7:AT9 AT11:AT39</xm:sqref>
        </x14:conditionalFormatting>
        <x14:conditionalFormatting xmlns:xm="http://schemas.microsoft.com/office/excel/2006/main">
          <x14:cfRule type="expression" priority="422" id="{3168BAD5-091B-4B83-9C8C-1F53BB06D774}">
            <xm:f>AND(NOT(ISBLANK(AW$4)),OR(WEEKDAY(AW$4)=7,WEEKDAY(AW$4)=1, AW$4&lt;Capacity!$F$2))</xm:f>
            <x14:dxf>
              <fill>
                <patternFill patternType="gray125"/>
              </fill>
            </x14:dxf>
          </x14:cfRule>
          <x14:cfRule type="expression" priority="423" id="{39A533B9-103E-4DDF-BA6F-C25098B4298F}">
            <xm:f>AND(NOT(ISBLANK(AV$4)),OR(WEEKDAY(AV$4)=7,WEEKDAY(AV$4)=1, AV$4&lt;Capacity!$F$2))</xm:f>
            <x14:dxf>
              <fill>
                <patternFill patternType="gray125"/>
              </fill>
            </x14:dxf>
          </x14:cfRule>
          <xm:sqref>AW7:AW9 AW11:AW39</xm:sqref>
        </x14:conditionalFormatting>
        <x14:conditionalFormatting xmlns:xm="http://schemas.microsoft.com/office/excel/2006/main">
          <x14:cfRule type="expression" priority="416" id="{04C1B841-6021-4553-8543-F18831DBF810}">
            <xm:f>AND(NOT(ISBLANK(AZ$4)),OR(WEEKDAY(AZ$4)=7,WEEKDAY(AZ$4)=1, AZ$4&lt;Capacity!$F$2))</xm:f>
            <x14:dxf>
              <fill>
                <patternFill patternType="gray125"/>
              </fill>
            </x14:dxf>
          </x14:cfRule>
          <x14:cfRule type="expression" priority="417" id="{74A40C21-D14B-4828-B48C-F808AE1BDF12}">
            <xm:f>AND(NOT(ISBLANK(AY$4)),OR(WEEKDAY(AY$4)=7,WEEKDAY(AY$4)=1, AY$4&lt;Capacity!$F$2))</xm:f>
            <x14:dxf>
              <fill>
                <patternFill patternType="gray125"/>
              </fill>
            </x14:dxf>
          </x14:cfRule>
          <xm:sqref>AZ7:AZ9 AZ11:AZ39</xm:sqref>
        </x14:conditionalFormatting>
        <x14:conditionalFormatting xmlns:xm="http://schemas.microsoft.com/office/excel/2006/main">
          <x14:cfRule type="expression" priority="410" id="{CD8DE2B3-B0B1-4819-B87F-5749DFE134D1}">
            <xm:f>AND(NOT(ISBLANK(BC$4)),OR(WEEKDAY(BC$4)=7,WEEKDAY(BC$4)=1, BC$4&lt;Capacity!$F$2))</xm:f>
            <x14:dxf>
              <fill>
                <patternFill patternType="gray125"/>
              </fill>
            </x14:dxf>
          </x14:cfRule>
          <x14:cfRule type="expression" priority="411" id="{EF52BB00-5D77-42AD-823C-159E34BCEB11}">
            <xm:f>AND(NOT(ISBLANK(BB$4)),OR(WEEKDAY(BB$4)=7,WEEKDAY(BB$4)=1, BB$4&lt;Capacity!$F$2))</xm:f>
            <x14:dxf>
              <fill>
                <patternFill patternType="gray125"/>
              </fill>
            </x14:dxf>
          </x14:cfRule>
          <xm:sqref>BC7:BC9 BC11:BC39</xm:sqref>
        </x14:conditionalFormatting>
        <x14:conditionalFormatting xmlns:xm="http://schemas.microsoft.com/office/excel/2006/main">
          <x14:cfRule type="expression" priority="404" id="{35BB44C9-CF26-4C37-8B54-BE240A082388}">
            <xm:f>AND(NOT(ISBLANK(BF$4)),OR(WEEKDAY(BF$4)=7,WEEKDAY(BF$4)=1, BF$4&lt;Capacity!$F$2))</xm:f>
            <x14:dxf>
              <fill>
                <patternFill patternType="gray125"/>
              </fill>
            </x14:dxf>
          </x14:cfRule>
          <x14:cfRule type="expression" priority="405" id="{EF3081E5-2EEA-4496-B00C-8E7EAA0CA422}">
            <xm:f>AND(NOT(ISBLANK(BE$4)),OR(WEEKDAY(BE$4)=7,WEEKDAY(BE$4)=1, BE$4&lt;Capacity!$F$2))</xm:f>
            <x14:dxf>
              <fill>
                <patternFill patternType="gray125"/>
              </fill>
            </x14:dxf>
          </x14:cfRule>
          <xm:sqref>BF7:BF9 BF11:BF39</xm:sqref>
        </x14:conditionalFormatting>
        <x14:conditionalFormatting xmlns:xm="http://schemas.microsoft.com/office/excel/2006/main">
          <x14:cfRule type="expression" priority="398" id="{FC4A6B4D-FC80-4E32-8E81-A88351F14C01}">
            <xm:f>AND(NOT(ISBLANK(BI$4)),OR(WEEKDAY(BI$4)=7,WEEKDAY(BI$4)=1, BI$4&lt;Capacity!$F$2))</xm:f>
            <x14:dxf>
              <fill>
                <patternFill patternType="gray125"/>
              </fill>
            </x14:dxf>
          </x14:cfRule>
          <x14:cfRule type="expression" priority="399" id="{5BB75AD2-C5B6-4409-AA22-496E9DCC8DB0}">
            <xm:f>AND(NOT(ISBLANK(BH$4)),OR(WEEKDAY(BH$4)=7,WEEKDAY(BH$4)=1, BH$4&lt;Capacity!$F$2))</xm:f>
            <x14:dxf>
              <fill>
                <patternFill patternType="gray125"/>
              </fill>
            </x14:dxf>
          </x14:cfRule>
          <xm:sqref>BI7:BI9 BI11:BI39</xm:sqref>
        </x14:conditionalFormatting>
        <x14:conditionalFormatting xmlns:xm="http://schemas.microsoft.com/office/excel/2006/main">
          <x14:cfRule type="expression" priority="392" id="{2272E9D1-DA82-4DD5-BEB8-9A4ACC6E9D1D}">
            <xm:f>AND(NOT(ISBLANK(BL$4)),OR(WEEKDAY(BL$4)=7,WEEKDAY(BL$4)=1, BL$4&lt;Capacity!$F$2))</xm:f>
            <x14:dxf>
              <fill>
                <patternFill patternType="gray125"/>
              </fill>
            </x14:dxf>
          </x14:cfRule>
          <x14:cfRule type="expression" priority="393" id="{8D3F87C8-C9C9-4B71-9A0D-B8E0367A4E37}">
            <xm:f>AND(NOT(ISBLANK(BK$4)),OR(WEEKDAY(BK$4)=7,WEEKDAY(BK$4)=1, BK$4&lt;Capacity!$F$2))</xm:f>
            <x14:dxf>
              <fill>
                <patternFill patternType="gray125"/>
              </fill>
            </x14:dxf>
          </x14:cfRule>
          <xm:sqref>BL7:BL9 BL11:BL39</xm:sqref>
        </x14:conditionalFormatting>
        <x14:conditionalFormatting xmlns:xm="http://schemas.microsoft.com/office/excel/2006/main">
          <x14:cfRule type="expression" priority="386" id="{C0949740-249E-4408-834F-811AD95F555E}">
            <xm:f>AND(NOT(ISBLANK(BO$4)),OR(WEEKDAY(BO$4)=7,WEEKDAY(BO$4)=1, BO$4&lt;Capacity!$F$2))</xm:f>
            <x14:dxf>
              <fill>
                <patternFill patternType="gray125"/>
              </fill>
            </x14:dxf>
          </x14:cfRule>
          <x14:cfRule type="expression" priority="387" id="{644BFB40-FF9D-40AA-8FF4-83B8FE6710DD}">
            <xm:f>AND(NOT(ISBLANK(BN$4)),OR(WEEKDAY(BN$4)=7,WEEKDAY(BN$4)=1, BN$4&lt;Capacity!$F$2))</xm:f>
            <x14:dxf>
              <fill>
                <patternFill patternType="gray125"/>
              </fill>
            </x14:dxf>
          </x14:cfRule>
          <xm:sqref>BO7:BO9 BO11:BO39</xm:sqref>
        </x14:conditionalFormatting>
        <x14:conditionalFormatting xmlns:xm="http://schemas.microsoft.com/office/excel/2006/main">
          <x14:cfRule type="expression" priority="380" id="{F6CE4282-DAEE-4AEE-A7BA-1D9E81EDFD09}">
            <xm:f>AND(NOT(ISBLANK(BR$4)),OR(WEEKDAY(BR$4)=7,WEEKDAY(BR$4)=1, BR$4&lt;Capacity!$F$2))</xm:f>
            <x14:dxf>
              <fill>
                <patternFill patternType="gray125"/>
              </fill>
            </x14:dxf>
          </x14:cfRule>
          <x14:cfRule type="expression" priority="381" id="{5EB2E867-0616-48ED-AAE8-2C88258B4034}">
            <xm:f>AND(NOT(ISBLANK(BQ$4)),OR(WEEKDAY(BQ$4)=7,WEEKDAY(BQ$4)=1, BQ$4&lt;Capacity!$F$2))</xm:f>
            <x14:dxf>
              <fill>
                <patternFill patternType="gray125"/>
              </fill>
            </x14:dxf>
          </x14:cfRule>
          <xm:sqref>BR7:BR9 BR11:BR39</xm:sqref>
        </x14:conditionalFormatting>
        <x14:conditionalFormatting xmlns:xm="http://schemas.microsoft.com/office/excel/2006/main">
          <x14:cfRule type="expression" priority="374" id="{D028DDBA-9FDB-4C60-8A00-FB1B84656F1D}">
            <xm:f>AND(NOT(ISBLANK(BU$4)),OR(WEEKDAY(BU$4)=7,WEEKDAY(BU$4)=1, BU$4&lt;Capacity!$F$2))</xm:f>
            <x14:dxf>
              <fill>
                <patternFill patternType="gray125"/>
              </fill>
            </x14:dxf>
          </x14:cfRule>
          <x14:cfRule type="expression" priority="375" id="{267FE23E-1057-4BFD-958D-399EFBAB6ECC}">
            <xm:f>AND(NOT(ISBLANK(BT$4)),OR(WEEKDAY(BT$4)=7,WEEKDAY(BT$4)=1, BT$4&lt;Capacity!$F$2))</xm:f>
            <x14:dxf>
              <fill>
                <patternFill patternType="gray125"/>
              </fill>
            </x14:dxf>
          </x14:cfRule>
          <xm:sqref>BU7:BU9 BU11:BU39</xm:sqref>
        </x14:conditionalFormatting>
        <x14:conditionalFormatting xmlns:xm="http://schemas.microsoft.com/office/excel/2006/main">
          <x14:cfRule type="expression" priority="368" id="{6A5CBF38-488F-4940-A0DD-53D43C08BB2F}">
            <xm:f>AND(NOT(ISBLANK(BX$4)),OR(WEEKDAY(BX$4)=7,WEEKDAY(BX$4)=1, BX$4&lt;Capacity!$F$2))</xm:f>
            <x14:dxf>
              <fill>
                <patternFill patternType="gray125"/>
              </fill>
            </x14:dxf>
          </x14:cfRule>
          <x14:cfRule type="expression" priority="369" id="{89E33110-70F0-4882-AEFA-F7E29620F014}">
            <xm:f>AND(NOT(ISBLANK(BW$4)),OR(WEEKDAY(BW$4)=7,WEEKDAY(BW$4)=1, BW$4&lt;Capacity!$F$2))</xm:f>
            <x14:dxf>
              <fill>
                <patternFill patternType="gray125"/>
              </fill>
            </x14:dxf>
          </x14:cfRule>
          <xm:sqref>BX7:BX9 BX11:BX39</xm:sqref>
        </x14:conditionalFormatting>
        <x14:conditionalFormatting xmlns:xm="http://schemas.microsoft.com/office/excel/2006/main">
          <x14:cfRule type="expression" priority="362" id="{1CC85B75-6507-457D-8356-A3D03DE88505}">
            <xm:f>AND(NOT(ISBLANK(CA$4)),OR(WEEKDAY(CA$4)=7,WEEKDAY(CA$4)=1, CA$4&lt;Capacity!$F$2))</xm:f>
            <x14:dxf>
              <fill>
                <patternFill patternType="gray125"/>
              </fill>
            </x14:dxf>
          </x14:cfRule>
          <x14:cfRule type="expression" priority="363" id="{A2657202-F495-49F7-BA52-47D9178E56DB}">
            <xm:f>AND(NOT(ISBLANK(BZ$4)),OR(WEEKDAY(BZ$4)=7,WEEKDAY(BZ$4)=1, BZ$4&lt;Capacity!$F$2))</xm:f>
            <x14:dxf>
              <fill>
                <patternFill patternType="gray125"/>
              </fill>
            </x14:dxf>
          </x14:cfRule>
          <xm:sqref>CA7:CA9 CA11:CA39</xm:sqref>
        </x14:conditionalFormatting>
        <x14:conditionalFormatting xmlns:xm="http://schemas.microsoft.com/office/excel/2006/main">
          <x14:cfRule type="expression" priority="356" id="{E2DD3F79-A2DE-417B-B23E-CAB05F0F5224}">
            <xm:f>AND(NOT(ISBLANK(CD$4)),OR(WEEKDAY(CD$4)=7,WEEKDAY(CD$4)=1, CD$4&lt;Capacity!$F$2))</xm:f>
            <x14:dxf>
              <fill>
                <patternFill patternType="gray125"/>
              </fill>
            </x14:dxf>
          </x14:cfRule>
          <x14:cfRule type="expression" priority="357" id="{FC38CE81-0EB6-47CE-86A8-40A8D2C1B218}">
            <xm:f>AND(NOT(ISBLANK(CC$4)),OR(WEEKDAY(CC$4)=7,WEEKDAY(CC$4)=1, CC$4&lt;Capacity!$F$2))</xm:f>
            <x14:dxf>
              <fill>
                <patternFill patternType="gray125"/>
              </fill>
            </x14:dxf>
          </x14:cfRule>
          <xm:sqref>CD7:CD9 CD11:CD39</xm:sqref>
        </x14:conditionalFormatting>
        <x14:conditionalFormatting xmlns:xm="http://schemas.microsoft.com/office/excel/2006/main">
          <x14:cfRule type="expression" priority="350" id="{71DF17AB-E937-45E4-89CB-EFF1F48A320F}">
            <xm:f>AND(NOT(ISBLANK(CG$4)),OR(WEEKDAY(CG$4)=7,WEEKDAY(CG$4)=1, CG$4&lt;Capacity!$F$2))</xm:f>
            <x14:dxf>
              <fill>
                <patternFill patternType="gray125"/>
              </fill>
            </x14:dxf>
          </x14:cfRule>
          <x14:cfRule type="expression" priority="351" id="{A11AA62E-8418-4400-BC24-095E4F1F61DD}">
            <xm:f>AND(NOT(ISBLANK(CF$4)),OR(WEEKDAY(CF$4)=7,WEEKDAY(CF$4)=1, CF$4&lt;Capacity!$F$2))</xm:f>
            <x14:dxf>
              <fill>
                <patternFill patternType="gray125"/>
              </fill>
            </x14:dxf>
          </x14:cfRule>
          <xm:sqref>CG7:CG9 CG11:CG39</xm:sqref>
        </x14:conditionalFormatting>
        <x14:conditionalFormatting xmlns:xm="http://schemas.microsoft.com/office/excel/2006/main">
          <x14:cfRule type="expression" priority="344" id="{76C2623B-353E-4972-84B0-CD337502D15E}">
            <xm:f>AND(NOT(ISBLANK(CJ$4)),OR(WEEKDAY(CJ$4)=7,WEEKDAY(CJ$4)=1, CJ$4&lt;Capacity!$F$2))</xm:f>
            <x14:dxf>
              <fill>
                <patternFill patternType="gray125"/>
              </fill>
            </x14:dxf>
          </x14:cfRule>
          <x14:cfRule type="expression" priority="345" id="{5B52E7E0-861F-4B6C-9F3A-C1A0BC0BBA6C}">
            <xm:f>AND(NOT(ISBLANK(CI$4)),OR(WEEKDAY(CI$4)=7,WEEKDAY(CI$4)=1, CI$4&lt;Capacity!$F$2))</xm:f>
            <x14:dxf>
              <fill>
                <patternFill patternType="gray125"/>
              </fill>
            </x14:dxf>
          </x14:cfRule>
          <xm:sqref>CJ7:CJ9 CJ11:CJ39</xm:sqref>
        </x14:conditionalFormatting>
        <x14:conditionalFormatting xmlns:xm="http://schemas.microsoft.com/office/excel/2006/main">
          <x14:cfRule type="expression" priority="338" id="{C0FFFB87-28A1-4B67-B3F7-2B4F457ADDF6}">
            <xm:f>AND(NOT(ISBLANK(CM$4)),OR(WEEKDAY(CM$4)=7,WEEKDAY(CM$4)=1, CM$4&lt;Capacity!$F$2))</xm:f>
            <x14:dxf>
              <fill>
                <patternFill patternType="gray125"/>
              </fill>
            </x14:dxf>
          </x14:cfRule>
          <x14:cfRule type="expression" priority="339" id="{28DBFE82-B696-4C23-8C0A-45F1BC8A9121}">
            <xm:f>AND(NOT(ISBLANK(CL$4)),OR(WEEKDAY(CL$4)=7,WEEKDAY(CL$4)=1, CL$4&lt;Capacity!$F$2))</xm:f>
            <x14:dxf>
              <fill>
                <patternFill patternType="gray125"/>
              </fill>
            </x14:dxf>
          </x14:cfRule>
          <xm:sqref>CM7:CM9 CM11:CM39</xm:sqref>
        </x14:conditionalFormatting>
        <x14:conditionalFormatting xmlns:xm="http://schemas.microsoft.com/office/excel/2006/main">
          <x14:cfRule type="expression" priority="332" id="{A3882DBC-1677-42D6-B2E9-57CD32598461}">
            <xm:f>AND(NOT(ISBLANK(CP$4)),OR(WEEKDAY(CP$4)=7,WEEKDAY(CP$4)=1, CP$4&lt;Capacity!$F$2))</xm:f>
            <x14:dxf>
              <fill>
                <patternFill patternType="gray125"/>
              </fill>
            </x14:dxf>
          </x14:cfRule>
          <x14:cfRule type="expression" priority="333" id="{F6D3BDCD-9848-449D-9820-4737513824BB}">
            <xm:f>AND(NOT(ISBLANK(CO$4)),OR(WEEKDAY(CO$4)=7,WEEKDAY(CO$4)=1, CO$4&lt;Capacity!$F$2))</xm:f>
            <x14:dxf>
              <fill>
                <patternFill patternType="gray125"/>
              </fill>
            </x14:dxf>
          </x14:cfRule>
          <xm:sqref>CP7:CP9 CP11:CP39</xm:sqref>
        </x14:conditionalFormatting>
        <x14:conditionalFormatting xmlns:xm="http://schemas.microsoft.com/office/excel/2006/main">
          <x14:cfRule type="expression" priority="326" id="{3F0F3A58-707F-4CC8-91DD-58F304B515EB}">
            <xm:f>AND(NOT(ISBLANK(CS$4)),OR(WEEKDAY(CS$4)=7,WEEKDAY(CS$4)=1, CS$4&lt;Capacity!$F$2))</xm:f>
            <x14:dxf>
              <fill>
                <patternFill patternType="gray125"/>
              </fill>
            </x14:dxf>
          </x14:cfRule>
          <x14:cfRule type="expression" priority="327" id="{24C1DB46-4F99-493A-B05B-621B9487FD16}">
            <xm:f>AND(NOT(ISBLANK(CR$4)),OR(WEEKDAY(CR$4)=7,WEEKDAY(CR$4)=1, CR$4&lt;Capacity!$F$2))</xm:f>
            <x14:dxf>
              <fill>
                <patternFill patternType="gray125"/>
              </fill>
            </x14:dxf>
          </x14:cfRule>
          <xm:sqref>CS7:CS9 CS11:CS39</xm:sqref>
        </x14:conditionalFormatting>
        <x14:conditionalFormatting xmlns:xm="http://schemas.microsoft.com/office/excel/2006/main">
          <x14:cfRule type="expression" priority="320" id="{AA6EF6EA-8898-40FD-84EE-ADC64C44E9EF}">
            <xm:f>AND(NOT(ISBLANK(CV$4)),OR(WEEKDAY(CV$4)=7,WEEKDAY(CV$4)=1, CV$4&lt;Capacity!$F$2))</xm:f>
            <x14:dxf>
              <fill>
                <patternFill patternType="gray125"/>
              </fill>
            </x14:dxf>
          </x14:cfRule>
          <x14:cfRule type="expression" priority="321" id="{E6F1A1FE-A92F-4DC8-9E77-152A8088EFF9}">
            <xm:f>AND(NOT(ISBLANK(CU$4)),OR(WEEKDAY(CU$4)=7,WEEKDAY(CU$4)=1, CU$4&lt;Capacity!$F$2))</xm:f>
            <x14:dxf>
              <fill>
                <patternFill patternType="gray125"/>
              </fill>
            </x14:dxf>
          </x14:cfRule>
          <xm:sqref>CV7:CV9 CV11:CV39</xm:sqref>
        </x14:conditionalFormatting>
        <x14:conditionalFormatting xmlns:xm="http://schemas.microsoft.com/office/excel/2006/main">
          <x14:cfRule type="expression" priority="314" id="{8948E180-87C0-447E-ACDE-A0B08FFE59C3}">
            <xm:f>AND(NOT(ISBLANK(CY$4)),OR(WEEKDAY(CY$4)=7,WEEKDAY(CY$4)=1, CY$4&lt;Capacity!$F$2))</xm:f>
            <x14:dxf>
              <fill>
                <patternFill patternType="gray125"/>
              </fill>
            </x14:dxf>
          </x14:cfRule>
          <x14:cfRule type="expression" priority="315" id="{45BEB2D1-741B-4063-B4DC-AEF9BDD439F5}">
            <xm:f>AND(NOT(ISBLANK(CX$4)),OR(WEEKDAY(CX$4)=7,WEEKDAY(CX$4)=1, CX$4&lt;Capacity!$F$2))</xm:f>
            <x14:dxf>
              <fill>
                <patternFill patternType="gray125"/>
              </fill>
            </x14:dxf>
          </x14:cfRule>
          <xm:sqref>CY7:CY9 CY11:CY39</xm:sqref>
        </x14:conditionalFormatting>
        <x14:conditionalFormatting xmlns:xm="http://schemas.microsoft.com/office/excel/2006/main">
          <x14:cfRule type="expression" priority="308" id="{33CE1EB8-ED36-4AA0-8612-5109F4062416}">
            <xm:f>AND(NOT(ISBLANK(DB$4)),OR(WEEKDAY(DB$4)=7,WEEKDAY(DB$4)=1, DB$4&lt;Capacity!$F$2))</xm:f>
            <x14:dxf>
              <fill>
                <patternFill patternType="gray125"/>
              </fill>
            </x14:dxf>
          </x14:cfRule>
          <x14:cfRule type="expression" priority="309" id="{F7729043-5483-4A05-B60F-A70EDE3FCB60}">
            <xm:f>AND(NOT(ISBLANK(DA$4)),OR(WEEKDAY(DA$4)=7,WEEKDAY(DA$4)=1, DA$4&lt;Capacity!$F$2))</xm:f>
            <x14:dxf>
              <fill>
                <patternFill patternType="gray125"/>
              </fill>
            </x14:dxf>
          </x14:cfRule>
          <xm:sqref>DB7:DB9 DB11:DB39</xm:sqref>
        </x14:conditionalFormatting>
        <x14:conditionalFormatting xmlns:xm="http://schemas.microsoft.com/office/excel/2006/main">
          <x14:cfRule type="expression" priority="302" id="{347AEA27-5943-4FD6-AFF3-210DB5557F9B}">
            <xm:f>AND(NOT(ISBLANK(DE$4)),OR(WEEKDAY(DE$4)=7,WEEKDAY(DE$4)=1, DE$4&lt;Capacity!$F$2))</xm:f>
            <x14:dxf>
              <fill>
                <patternFill patternType="gray125"/>
              </fill>
            </x14:dxf>
          </x14:cfRule>
          <x14:cfRule type="expression" priority="303" id="{89EA1525-071C-4B7A-B95F-645AB084ABCD}">
            <xm:f>AND(NOT(ISBLANK(DD$4)),OR(WEEKDAY(DD$4)=7,WEEKDAY(DD$4)=1, DD$4&lt;Capacity!$F$2))</xm:f>
            <x14:dxf>
              <fill>
                <patternFill patternType="gray125"/>
              </fill>
            </x14:dxf>
          </x14:cfRule>
          <xm:sqref>DE7:DE9 DE11:DE39</xm:sqref>
        </x14:conditionalFormatting>
        <x14:conditionalFormatting xmlns:xm="http://schemas.microsoft.com/office/excel/2006/main">
          <x14:cfRule type="expression" priority="296" id="{B2278305-54A4-4F73-99AC-ADF11A16EF97}">
            <xm:f>AND(NOT(ISBLANK(DH$4)),OR(WEEKDAY(DH$4)=7,WEEKDAY(DH$4)=1, DH$4&lt;Capacity!$F$2))</xm:f>
            <x14:dxf>
              <fill>
                <patternFill patternType="gray125"/>
              </fill>
            </x14:dxf>
          </x14:cfRule>
          <x14:cfRule type="expression" priority="297" id="{D9CC872F-491B-4C30-8F28-1A3C036CB1A6}">
            <xm:f>AND(NOT(ISBLANK(DG$4)),OR(WEEKDAY(DG$4)=7,WEEKDAY(DG$4)=1, DG$4&lt;Capacity!$F$2))</xm:f>
            <x14:dxf>
              <fill>
                <patternFill patternType="gray125"/>
              </fill>
            </x14:dxf>
          </x14:cfRule>
          <xm:sqref>DH7:DH9 DH11:DH39</xm:sqref>
        </x14:conditionalFormatting>
        <x14:conditionalFormatting xmlns:xm="http://schemas.microsoft.com/office/excel/2006/main">
          <x14:cfRule type="expression" priority="290" id="{0D419299-5526-42A6-BD42-52DF1C454B14}">
            <xm:f>AND(NOT(ISBLANK(DK$4)),OR(WEEKDAY(DK$4)=7,WEEKDAY(DK$4)=1, DK$4&lt;Capacity!$F$2))</xm:f>
            <x14:dxf>
              <fill>
                <patternFill patternType="gray125"/>
              </fill>
            </x14:dxf>
          </x14:cfRule>
          <x14:cfRule type="expression" priority="291" id="{6166304F-B9AF-49AD-95D6-A3E3B2A3915F}">
            <xm:f>AND(NOT(ISBLANK(DJ$4)),OR(WEEKDAY(DJ$4)=7,WEEKDAY(DJ$4)=1, DJ$4&lt;Capacity!$F$2))</xm:f>
            <x14:dxf>
              <fill>
                <patternFill patternType="gray125"/>
              </fill>
            </x14:dxf>
          </x14:cfRule>
          <xm:sqref>DK7:DK9 DK11:DK39</xm:sqref>
        </x14:conditionalFormatting>
        <x14:conditionalFormatting xmlns:xm="http://schemas.microsoft.com/office/excel/2006/main">
          <x14:cfRule type="expression" priority="284" id="{B03D1D33-9BA3-4858-B372-A3F890B46CC8}">
            <xm:f>AND(NOT(ISBLANK(DN$4)),OR(WEEKDAY(DN$4)=7,WEEKDAY(DN$4)=1, DN$4&lt;Capacity!$F$2))</xm:f>
            <x14:dxf>
              <fill>
                <patternFill patternType="gray125"/>
              </fill>
            </x14:dxf>
          </x14:cfRule>
          <x14:cfRule type="expression" priority="285" id="{29FAB9DD-2C5B-441E-B8D3-4537364B3D8E}">
            <xm:f>AND(NOT(ISBLANK(DM$4)),OR(WEEKDAY(DM$4)=7,WEEKDAY(DM$4)=1, DM$4&lt;Capacity!$F$2))</xm:f>
            <x14:dxf>
              <fill>
                <patternFill patternType="gray125"/>
              </fill>
            </x14:dxf>
          </x14:cfRule>
          <xm:sqref>DN7:DN9 DN11:DN39</xm:sqref>
        </x14:conditionalFormatting>
        <x14:conditionalFormatting xmlns:xm="http://schemas.microsoft.com/office/excel/2006/main">
          <x14:cfRule type="expression" priority="278" id="{87A4F354-7098-414D-A787-16ED35A1DF85}">
            <xm:f>AND(NOT(ISBLANK(DQ$4)),OR(WEEKDAY(DQ$4)=7,WEEKDAY(DQ$4)=1, DQ$4&lt;Capacity!$F$2))</xm:f>
            <x14:dxf>
              <fill>
                <patternFill patternType="gray125"/>
              </fill>
            </x14:dxf>
          </x14:cfRule>
          <x14:cfRule type="expression" priority="279" id="{08FB54E3-9843-40B0-9CC4-1741DB12576D}">
            <xm:f>AND(NOT(ISBLANK(DP$4)),OR(WEEKDAY(DP$4)=7,WEEKDAY(DP$4)=1, DP$4&lt;Capacity!$F$2))</xm:f>
            <x14:dxf>
              <fill>
                <patternFill patternType="gray125"/>
              </fill>
            </x14:dxf>
          </x14:cfRule>
          <xm:sqref>DQ7:DQ9 DQ11:DQ39</xm:sqref>
        </x14:conditionalFormatting>
        <x14:conditionalFormatting xmlns:xm="http://schemas.microsoft.com/office/excel/2006/main">
          <x14:cfRule type="expression" priority="272" id="{542127F9-BD69-42CC-8EC4-B09C083D52EC}">
            <xm:f>AND(NOT(ISBLANK(DT$4)),OR(WEEKDAY(DT$4)=7,WEEKDAY(DT$4)=1, DT$4&lt;Capacity!$F$2))</xm:f>
            <x14:dxf>
              <fill>
                <patternFill patternType="gray125"/>
              </fill>
            </x14:dxf>
          </x14:cfRule>
          <x14:cfRule type="expression" priority="273" id="{B6F8E5FA-2979-4D0D-8701-DB9DDE39A078}">
            <xm:f>AND(NOT(ISBLANK(DS$4)),OR(WEEKDAY(DS$4)=7,WEEKDAY(DS$4)=1, DS$4&lt;Capacity!$F$2))</xm:f>
            <x14:dxf>
              <fill>
                <patternFill patternType="gray125"/>
              </fill>
            </x14:dxf>
          </x14:cfRule>
          <xm:sqref>DT7:DT9 DT11:DT39</xm:sqref>
        </x14:conditionalFormatting>
        <x14:conditionalFormatting xmlns:xm="http://schemas.microsoft.com/office/excel/2006/main">
          <x14:cfRule type="expression" priority="266" id="{6F958DBB-41BF-4BBB-B406-8F836B3F28B1}">
            <xm:f>AND(NOT(ISBLANK(DW$4)),OR(WEEKDAY(DW$4)=7,WEEKDAY(DW$4)=1, DW$4&lt;Capacity!$F$2))</xm:f>
            <x14:dxf>
              <fill>
                <patternFill patternType="gray125"/>
              </fill>
            </x14:dxf>
          </x14:cfRule>
          <x14:cfRule type="expression" priority="267" id="{D0B97A62-89F4-46E5-B533-8E109D131303}">
            <xm:f>AND(NOT(ISBLANK(DV$4)),OR(WEEKDAY(DV$4)=7,WEEKDAY(DV$4)=1, DV$4&lt;Capacity!$F$2))</xm:f>
            <x14:dxf>
              <fill>
                <patternFill patternType="gray125"/>
              </fill>
            </x14:dxf>
          </x14:cfRule>
          <xm:sqref>DW7:DW9 DW11:DW39</xm:sqref>
        </x14:conditionalFormatting>
        <x14:conditionalFormatting xmlns:xm="http://schemas.microsoft.com/office/excel/2006/main">
          <x14:cfRule type="expression" priority="260" id="{41E8BB02-8012-4F31-B6F8-FFCECA321584}">
            <xm:f>AND(NOT(ISBLANK(DZ$4)),OR(WEEKDAY(DZ$4)=7,WEEKDAY(DZ$4)=1, DZ$4&lt;Capacity!$F$2))</xm:f>
            <x14:dxf>
              <fill>
                <patternFill patternType="gray125"/>
              </fill>
            </x14:dxf>
          </x14:cfRule>
          <x14:cfRule type="expression" priority="261" id="{C5394965-9B52-4E4A-97D7-1EE88CDDB1CF}">
            <xm:f>AND(NOT(ISBLANK(DY$4)),OR(WEEKDAY(DY$4)=7,WEEKDAY(DY$4)=1, DY$4&lt;Capacity!$F$2))</xm:f>
            <x14:dxf>
              <fill>
                <patternFill patternType="gray125"/>
              </fill>
            </x14:dxf>
          </x14:cfRule>
          <xm:sqref>DZ7:DZ9 DZ11:DZ39</xm:sqref>
        </x14:conditionalFormatting>
        <x14:conditionalFormatting xmlns:xm="http://schemas.microsoft.com/office/excel/2006/main">
          <x14:cfRule type="expression" priority="254" id="{B85787F4-1615-471F-83F6-FC8C38BD4CAF}">
            <xm:f>AND(NOT(ISBLANK(EC$4)),OR(WEEKDAY(EC$4)=7,WEEKDAY(EC$4)=1, EC$4&lt;Capacity!$F$2))</xm:f>
            <x14:dxf>
              <fill>
                <patternFill patternType="gray125"/>
              </fill>
            </x14:dxf>
          </x14:cfRule>
          <x14:cfRule type="expression" priority="255" id="{55AF7E4D-54BB-488D-AAFD-D422A3F628D2}">
            <xm:f>AND(NOT(ISBLANK(EB$4)),OR(WEEKDAY(EB$4)=7,WEEKDAY(EB$4)=1, EB$4&lt;Capacity!$F$2))</xm:f>
            <x14:dxf>
              <fill>
                <patternFill patternType="gray125"/>
              </fill>
            </x14:dxf>
          </x14:cfRule>
          <xm:sqref>EC7:EC9 EC11:EC39</xm:sqref>
        </x14:conditionalFormatting>
        <x14:conditionalFormatting xmlns:xm="http://schemas.microsoft.com/office/excel/2006/main">
          <x14:cfRule type="expression" priority="246" id="{54912641-BC6E-46A0-9A3E-1BD317215D13}">
            <xm:f>AND(NOT(ISBLANK(N$4)),OR(WEEKDAY(N$4)=7,WEEKDAY(N$4)=1, N$4&lt;Capacity!$F$2))</xm:f>
            <x14:dxf>
              <fill>
                <patternFill patternType="gray125"/>
              </fill>
            </x14:dxf>
          </x14:cfRule>
          <x14:cfRule type="expression" priority="247" id="{91B504AA-D990-436F-8CC7-130E9A72821F}">
            <xm:f>AND(NOT(ISBLANK(M$4)),OR(WEEKDAY(M$4)=7,WEEKDAY(M$4)=1, M$4&lt;Capacity!$F$2))</xm:f>
            <x14:dxf>
              <fill>
                <patternFill patternType="gray125"/>
              </fill>
            </x14:dxf>
          </x14:cfRule>
          <xm:sqref>N10:O10 Q10:R10 T10:U10 W10:X10 Z10:AA10 AC10:AD10 AF10:AG10 AI10:AJ10 AL10:AM10 AO10:AP10 AR10:AS10 AU10:AV10 AX10:AY10 BA10:BB10 BD10:BE10 BG10:BH10 BJ10:BK10 BM10:BN10 BP10:BQ10 BS10:BT10 BV10:BW10 BY10:BZ10 CB10:CC10 CE10:CF10 CH10:CI10 CK10:CL10 CN10:CO10 CQ10:CR10 CT10:CU10 CW10:CX10 CZ10:DA10 DC10:DD10 DF10:DG10 DI10:DJ10 DL10:DM10 DO10:DP10 DR10:DS10 DU10:DV10 DX10:DY10 EA10:EB10</xm:sqref>
        </x14:conditionalFormatting>
        <x14:conditionalFormatting xmlns:xm="http://schemas.microsoft.com/office/excel/2006/main">
          <x14:cfRule type="expression" priority="235" id="{745211AC-50D7-4ED5-8B5D-09AAC752E75C}">
            <xm:f>AND(NOT(ISBLANK(P$4)),OR(WEEKDAY(P$4)=7,WEEKDAY(P$4)=1, P$4&lt;Capacity!$F$2))</xm:f>
            <x14:dxf>
              <fill>
                <patternFill patternType="gray125"/>
              </fill>
            </x14:dxf>
          </x14:cfRule>
          <x14:cfRule type="expression" priority="241" id="{45DC0DBB-5993-4E28-95B8-04FC99CC81A0}">
            <xm:f>AND(NOT(ISBLANK(O$4)),OR(WEEKDAY(O$4)=7,WEEKDAY(O$4)=1, O$4&lt;Capacity!$F$2))</xm:f>
            <x14:dxf>
              <fill>
                <patternFill patternType="gray125"/>
              </fill>
            </x14:dxf>
          </x14:cfRule>
          <xm:sqref>P10</xm:sqref>
        </x14:conditionalFormatting>
        <x14:conditionalFormatting xmlns:xm="http://schemas.microsoft.com/office/excel/2006/main">
          <x14:cfRule type="expression" priority="229" id="{D113BE5F-1713-4135-9641-2386DFA46AAA}">
            <xm:f>AND(NOT(ISBLANK(S$4)),OR(WEEKDAY(S$4)=7,WEEKDAY(S$4)=1, S$4&lt;Capacity!$F$2))</xm:f>
            <x14:dxf>
              <fill>
                <patternFill patternType="gray125"/>
              </fill>
            </x14:dxf>
          </x14:cfRule>
          <x14:cfRule type="expression" priority="230" id="{9F021300-0754-4CFE-B164-00639275C78F}">
            <xm:f>AND(NOT(ISBLANK(R$4)),OR(WEEKDAY(R$4)=7,WEEKDAY(R$4)=1, R$4&lt;Capacity!$F$2))</xm:f>
            <x14:dxf>
              <fill>
                <patternFill patternType="gray125"/>
              </fill>
            </x14:dxf>
          </x14:cfRule>
          <xm:sqref>S10</xm:sqref>
        </x14:conditionalFormatting>
        <x14:conditionalFormatting xmlns:xm="http://schemas.microsoft.com/office/excel/2006/main">
          <x14:cfRule type="expression" priority="223" id="{D2476201-2843-45F1-82DE-892C84E437D4}">
            <xm:f>AND(NOT(ISBLANK(V$4)),OR(WEEKDAY(V$4)=7,WEEKDAY(V$4)=1, V$4&lt;Capacity!$F$2))</xm:f>
            <x14:dxf>
              <fill>
                <patternFill patternType="gray125"/>
              </fill>
            </x14:dxf>
          </x14:cfRule>
          <x14:cfRule type="expression" priority="224" id="{F5682528-340B-47AE-B5C2-DC3C47F7CED0}">
            <xm:f>AND(NOT(ISBLANK(U$4)),OR(WEEKDAY(U$4)=7,WEEKDAY(U$4)=1, U$4&lt;Capacity!$F$2))</xm:f>
            <x14:dxf>
              <fill>
                <patternFill patternType="gray125"/>
              </fill>
            </x14:dxf>
          </x14:cfRule>
          <xm:sqref>V10</xm:sqref>
        </x14:conditionalFormatting>
        <x14:conditionalFormatting xmlns:xm="http://schemas.microsoft.com/office/excel/2006/main">
          <x14:cfRule type="expression" priority="217" id="{F7EAE6E3-7D67-4A8D-B165-23310CFC2AE4}">
            <xm:f>AND(NOT(ISBLANK(Y$4)),OR(WEEKDAY(Y$4)=7,WEEKDAY(Y$4)=1, Y$4&lt;Capacity!$F$2))</xm:f>
            <x14:dxf>
              <fill>
                <patternFill patternType="gray125"/>
              </fill>
            </x14:dxf>
          </x14:cfRule>
          <x14:cfRule type="expression" priority="218" id="{961A7557-7E3A-42A8-8467-F5460D7068A0}">
            <xm:f>AND(NOT(ISBLANK(X$4)),OR(WEEKDAY(X$4)=7,WEEKDAY(X$4)=1, X$4&lt;Capacity!$F$2))</xm:f>
            <x14:dxf>
              <fill>
                <patternFill patternType="gray125"/>
              </fill>
            </x14:dxf>
          </x14:cfRule>
          <xm:sqref>Y10</xm:sqref>
        </x14:conditionalFormatting>
        <x14:conditionalFormatting xmlns:xm="http://schemas.microsoft.com/office/excel/2006/main">
          <x14:cfRule type="expression" priority="211" id="{484B737C-AC67-4C02-BB35-C7A3103848BB}">
            <xm:f>AND(NOT(ISBLANK(AB$4)),OR(WEEKDAY(AB$4)=7,WEEKDAY(AB$4)=1, AB$4&lt;Capacity!$F$2))</xm:f>
            <x14:dxf>
              <fill>
                <patternFill patternType="gray125"/>
              </fill>
            </x14:dxf>
          </x14:cfRule>
          <x14:cfRule type="expression" priority="212" id="{E983F919-99B1-44A3-810E-AE7D34B466CF}">
            <xm:f>AND(NOT(ISBLANK(AA$4)),OR(WEEKDAY(AA$4)=7,WEEKDAY(AA$4)=1, AA$4&lt;Capacity!$F$2))</xm:f>
            <x14:dxf>
              <fill>
                <patternFill patternType="gray125"/>
              </fill>
            </x14:dxf>
          </x14:cfRule>
          <xm:sqref>AB10</xm:sqref>
        </x14:conditionalFormatting>
        <x14:conditionalFormatting xmlns:xm="http://schemas.microsoft.com/office/excel/2006/main">
          <x14:cfRule type="expression" priority="205" id="{CFB3BEEA-E443-4968-9714-5F15D274DC28}">
            <xm:f>AND(NOT(ISBLANK(AE$4)),OR(WEEKDAY(AE$4)=7,WEEKDAY(AE$4)=1, AE$4&lt;Capacity!$F$2))</xm:f>
            <x14:dxf>
              <fill>
                <patternFill patternType="gray125"/>
              </fill>
            </x14:dxf>
          </x14:cfRule>
          <x14:cfRule type="expression" priority="206" id="{74A8856A-A6ED-4B11-A891-1BC47BFF19E7}">
            <xm:f>AND(NOT(ISBLANK(AD$4)),OR(WEEKDAY(AD$4)=7,WEEKDAY(AD$4)=1, AD$4&lt;Capacity!$F$2))</xm:f>
            <x14:dxf>
              <fill>
                <patternFill patternType="gray125"/>
              </fill>
            </x14:dxf>
          </x14:cfRule>
          <xm:sqref>AE10</xm:sqref>
        </x14:conditionalFormatting>
        <x14:conditionalFormatting xmlns:xm="http://schemas.microsoft.com/office/excel/2006/main">
          <x14:cfRule type="expression" priority="199" id="{E21A7194-F13D-41C5-B224-82CD919607A6}">
            <xm:f>AND(NOT(ISBLANK(AH$4)),OR(WEEKDAY(AH$4)=7,WEEKDAY(AH$4)=1, AH$4&lt;Capacity!$F$2))</xm:f>
            <x14:dxf>
              <fill>
                <patternFill patternType="gray125"/>
              </fill>
            </x14:dxf>
          </x14:cfRule>
          <x14:cfRule type="expression" priority="200" id="{56B5681A-14EF-4F18-9213-F9E667696CFD}">
            <xm:f>AND(NOT(ISBLANK(AG$4)),OR(WEEKDAY(AG$4)=7,WEEKDAY(AG$4)=1, AG$4&lt;Capacity!$F$2))</xm:f>
            <x14:dxf>
              <fill>
                <patternFill patternType="gray125"/>
              </fill>
            </x14:dxf>
          </x14:cfRule>
          <xm:sqref>AH10</xm:sqref>
        </x14:conditionalFormatting>
        <x14:conditionalFormatting xmlns:xm="http://schemas.microsoft.com/office/excel/2006/main">
          <x14:cfRule type="expression" priority="193" id="{DD49DEF6-0B20-427E-89B4-C2D754C6F5EB}">
            <xm:f>AND(NOT(ISBLANK(AK$4)),OR(WEEKDAY(AK$4)=7,WEEKDAY(AK$4)=1, AK$4&lt;Capacity!$F$2))</xm:f>
            <x14:dxf>
              <fill>
                <patternFill patternType="gray125"/>
              </fill>
            </x14:dxf>
          </x14:cfRule>
          <x14:cfRule type="expression" priority="194" id="{379898F3-2090-4D52-9B58-9A9AF3622500}">
            <xm:f>AND(NOT(ISBLANK(AJ$4)),OR(WEEKDAY(AJ$4)=7,WEEKDAY(AJ$4)=1, AJ$4&lt;Capacity!$F$2))</xm:f>
            <x14:dxf>
              <fill>
                <patternFill patternType="gray125"/>
              </fill>
            </x14:dxf>
          </x14:cfRule>
          <xm:sqref>AK10</xm:sqref>
        </x14:conditionalFormatting>
        <x14:conditionalFormatting xmlns:xm="http://schemas.microsoft.com/office/excel/2006/main">
          <x14:cfRule type="expression" priority="187" id="{5B5C620F-0E3F-479F-83ED-5C8D3609F562}">
            <xm:f>AND(NOT(ISBLANK(AN$4)),OR(WEEKDAY(AN$4)=7,WEEKDAY(AN$4)=1, AN$4&lt;Capacity!$F$2))</xm:f>
            <x14:dxf>
              <fill>
                <patternFill patternType="gray125"/>
              </fill>
            </x14:dxf>
          </x14:cfRule>
          <x14:cfRule type="expression" priority="188" id="{89A7B387-68FE-4F04-8114-FA72F67FAB29}">
            <xm:f>AND(NOT(ISBLANK(AM$4)),OR(WEEKDAY(AM$4)=7,WEEKDAY(AM$4)=1, AM$4&lt;Capacity!$F$2))</xm:f>
            <x14:dxf>
              <fill>
                <patternFill patternType="gray125"/>
              </fill>
            </x14:dxf>
          </x14:cfRule>
          <xm:sqref>AN10</xm:sqref>
        </x14:conditionalFormatting>
        <x14:conditionalFormatting xmlns:xm="http://schemas.microsoft.com/office/excel/2006/main">
          <x14:cfRule type="expression" priority="181" id="{EF0AF359-5A74-478A-A82E-9EA05CB96E30}">
            <xm:f>AND(NOT(ISBLANK(AQ$4)),OR(WEEKDAY(AQ$4)=7,WEEKDAY(AQ$4)=1, AQ$4&lt;Capacity!$F$2))</xm:f>
            <x14:dxf>
              <fill>
                <patternFill patternType="gray125"/>
              </fill>
            </x14:dxf>
          </x14:cfRule>
          <x14:cfRule type="expression" priority="182" id="{3688551D-1FC6-48CD-8833-0B1309939A00}">
            <xm:f>AND(NOT(ISBLANK(AP$4)),OR(WEEKDAY(AP$4)=7,WEEKDAY(AP$4)=1, AP$4&lt;Capacity!$F$2))</xm:f>
            <x14:dxf>
              <fill>
                <patternFill patternType="gray125"/>
              </fill>
            </x14:dxf>
          </x14:cfRule>
          <xm:sqref>AQ10</xm:sqref>
        </x14:conditionalFormatting>
        <x14:conditionalFormatting xmlns:xm="http://schemas.microsoft.com/office/excel/2006/main">
          <x14:cfRule type="expression" priority="175" id="{BE7FBBE5-9B5A-49D9-AAD5-22723809D456}">
            <xm:f>AND(NOT(ISBLANK(AT$4)),OR(WEEKDAY(AT$4)=7,WEEKDAY(AT$4)=1, AT$4&lt;Capacity!$F$2))</xm:f>
            <x14:dxf>
              <fill>
                <patternFill patternType="gray125"/>
              </fill>
            </x14:dxf>
          </x14:cfRule>
          <x14:cfRule type="expression" priority="176" id="{CE69D653-5A2E-4C11-BAE8-BDDECB497CD2}">
            <xm:f>AND(NOT(ISBLANK(AS$4)),OR(WEEKDAY(AS$4)=7,WEEKDAY(AS$4)=1, AS$4&lt;Capacity!$F$2))</xm:f>
            <x14:dxf>
              <fill>
                <patternFill patternType="gray125"/>
              </fill>
            </x14:dxf>
          </x14:cfRule>
          <xm:sqref>AT10</xm:sqref>
        </x14:conditionalFormatting>
        <x14:conditionalFormatting xmlns:xm="http://schemas.microsoft.com/office/excel/2006/main">
          <x14:cfRule type="expression" priority="169" id="{6F267680-9968-46CC-9069-DCA10806C103}">
            <xm:f>AND(NOT(ISBLANK(AW$4)),OR(WEEKDAY(AW$4)=7,WEEKDAY(AW$4)=1, AW$4&lt;Capacity!$F$2))</xm:f>
            <x14:dxf>
              <fill>
                <patternFill patternType="gray125"/>
              </fill>
            </x14:dxf>
          </x14:cfRule>
          <x14:cfRule type="expression" priority="170" id="{87DE2D52-97F4-44FE-B8BF-98DC092D335B}">
            <xm:f>AND(NOT(ISBLANK(AV$4)),OR(WEEKDAY(AV$4)=7,WEEKDAY(AV$4)=1, AV$4&lt;Capacity!$F$2))</xm:f>
            <x14:dxf>
              <fill>
                <patternFill patternType="gray125"/>
              </fill>
            </x14:dxf>
          </x14:cfRule>
          <xm:sqref>AW10</xm:sqref>
        </x14:conditionalFormatting>
        <x14:conditionalFormatting xmlns:xm="http://schemas.microsoft.com/office/excel/2006/main">
          <x14:cfRule type="expression" priority="163" id="{A8C5C1CB-D842-49EB-A9F5-64911C68E66D}">
            <xm:f>AND(NOT(ISBLANK(AZ$4)),OR(WEEKDAY(AZ$4)=7,WEEKDAY(AZ$4)=1, AZ$4&lt;Capacity!$F$2))</xm:f>
            <x14:dxf>
              <fill>
                <patternFill patternType="gray125"/>
              </fill>
            </x14:dxf>
          </x14:cfRule>
          <x14:cfRule type="expression" priority="164" id="{94EBECEC-073D-4D2F-9131-7FE55C5C07E6}">
            <xm:f>AND(NOT(ISBLANK(AY$4)),OR(WEEKDAY(AY$4)=7,WEEKDAY(AY$4)=1, AY$4&lt;Capacity!$F$2))</xm:f>
            <x14:dxf>
              <fill>
                <patternFill patternType="gray125"/>
              </fill>
            </x14:dxf>
          </x14:cfRule>
          <xm:sqref>AZ10</xm:sqref>
        </x14:conditionalFormatting>
        <x14:conditionalFormatting xmlns:xm="http://schemas.microsoft.com/office/excel/2006/main">
          <x14:cfRule type="expression" priority="157" id="{F0EDC039-B417-4708-A59D-417169B5C9F5}">
            <xm:f>AND(NOT(ISBLANK(BC$4)),OR(WEEKDAY(BC$4)=7,WEEKDAY(BC$4)=1, BC$4&lt;Capacity!$F$2))</xm:f>
            <x14:dxf>
              <fill>
                <patternFill patternType="gray125"/>
              </fill>
            </x14:dxf>
          </x14:cfRule>
          <x14:cfRule type="expression" priority="158" id="{B6FF2F5D-C346-4CB6-93C3-546EB4D5C9F3}">
            <xm:f>AND(NOT(ISBLANK(BB$4)),OR(WEEKDAY(BB$4)=7,WEEKDAY(BB$4)=1, BB$4&lt;Capacity!$F$2))</xm:f>
            <x14:dxf>
              <fill>
                <patternFill patternType="gray125"/>
              </fill>
            </x14:dxf>
          </x14:cfRule>
          <xm:sqref>BC10</xm:sqref>
        </x14:conditionalFormatting>
        <x14:conditionalFormatting xmlns:xm="http://schemas.microsoft.com/office/excel/2006/main">
          <x14:cfRule type="expression" priority="151" id="{8B8806A9-9AA2-4F43-9C59-D162BF75A2FB}">
            <xm:f>AND(NOT(ISBLANK(BF$4)),OR(WEEKDAY(BF$4)=7,WEEKDAY(BF$4)=1, BF$4&lt;Capacity!$F$2))</xm:f>
            <x14:dxf>
              <fill>
                <patternFill patternType="gray125"/>
              </fill>
            </x14:dxf>
          </x14:cfRule>
          <x14:cfRule type="expression" priority="152" id="{F7827CBA-86E4-44CE-A8A4-F3DC4446B5B1}">
            <xm:f>AND(NOT(ISBLANK(BE$4)),OR(WEEKDAY(BE$4)=7,WEEKDAY(BE$4)=1, BE$4&lt;Capacity!$F$2))</xm:f>
            <x14:dxf>
              <fill>
                <patternFill patternType="gray125"/>
              </fill>
            </x14:dxf>
          </x14:cfRule>
          <xm:sqref>BF10</xm:sqref>
        </x14:conditionalFormatting>
        <x14:conditionalFormatting xmlns:xm="http://schemas.microsoft.com/office/excel/2006/main">
          <x14:cfRule type="expression" priority="145" id="{1009A9E1-8533-4BEA-9E50-1228E7D348AB}">
            <xm:f>AND(NOT(ISBLANK(BI$4)),OR(WEEKDAY(BI$4)=7,WEEKDAY(BI$4)=1, BI$4&lt;Capacity!$F$2))</xm:f>
            <x14:dxf>
              <fill>
                <patternFill patternType="gray125"/>
              </fill>
            </x14:dxf>
          </x14:cfRule>
          <x14:cfRule type="expression" priority="146" id="{D38ED29F-BBA6-4F5A-BCA0-62EC96FB66A2}">
            <xm:f>AND(NOT(ISBLANK(BH$4)),OR(WEEKDAY(BH$4)=7,WEEKDAY(BH$4)=1, BH$4&lt;Capacity!$F$2))</xm:f>
            <x14:dxf>
              <fill>
                <patternFill patternType="gray125"/>
              </fill>
            </x14:dxf>
          </x14:cfRule>
          <xm:sqref>BI10</xm:sqref>
        </x14:conditionalFormatting>
        <x14:conditionalFormatting xmlns:xm="http://schemas.microsoft.com/office/excel/2006/main">
          <x14:cfRule type="expression" priority="139" id="{E5692CC1-D2E4-49F0-8132-863E1503E0B3}">
            <xm:f>AND(NOT(ISBLANK(BL$4)),OR(WEEKDAY(BL$4)=7,WEEKDAY(BL$4)=1, BL$4&lt;Capacity!$F$2))</xm:f>
            <x14:dxf>
              <fill>
                <patternFill patternType="gray125"/>
              </fill>
            </x14:dxf>
          </x14:cfRule>
          <x14:cfRule type="expression" priority="140" id="{1C56F00F-E3AE-420D-BC47-F044DFB198A7}">
            <xm:f>AND(NOT(ISBLANK(BK$4)),OR(WEEKDAY(BK$4)=7,WEEKDAY(BK$4)=1, BK$4&lt;Capacity!$F$2))</xm:f>
            <x14:dxf>
              <fill>
                <patternFill patternType="gray125"/>
              </fill>
            </x14:dxf>
          </x14:cfRule>
          <xm:sqref>BL10</xm:sqref>
        </x14:conditionalFormatting>
        <x14:conditionalFormatting xmlns:xm="http://schemas.microsoft.com/office/excel/2006/main">
          <x14:cfRule type="expression" priority="133" id="{2692A0CC-1463-4731-A2C3-2E2D55CE0292}">
            <xm:f>AND(NOT(ISBLANK(BO$4)),OR(WEEKDAY(BO$4)=7,WEEKDAY(BO$4)=1, BO$4&lt;Capacity!$F$2))</xm:f>
            <x14:dxf>
              <fill>
                <patternFill patternType="gray125"/>
              </fill>
            </x14:dxf>
          </x14:cfRule>
          <x14:cfRule type="expression" priority="134" id="{B11B8811-58BE-409B-A5D8-12D2594C384E}">
            <xm:f>AND(NOT(ISBLANK(BN$4)),OR(WEEKDAY(BN$4)=7,WEEKDAY(BN$4)=1, BN$4&lt;Capacity!$F$2))</xm:f>
            <x14:dxf>
              <fill>
                <patternFill patternType="gray125"/>
              </fill>
            </x14:dxf>
          </x14:cfRule>
          <xm:sqref>BO10</xm:sqref>
        </x14:conditionalFormatting>
        <x14:conditionalFormatting xmlns:xm="http://schemas.microsoft.com/office/excel/2006/main">
          <x14:cfRule type="expression" priority="127" id="{AD4E4003-1D0B-4BA9-B3B0-5429330FC39E}">
            <xm:f>AND(NOT(ISBLANK(BR$4)),OR(WEEKDAY(BR$4)=7,WEEKDAY(BR$4)=1, BR$4&lt;Capacity!$F$2))</xm:f>
            <x14:dxf>
              <fill>
                <patternFill patternType="gray125"/>
              </fill>
            </x14:dxf>
          </x14:cfRule>
          <x14:cfRule type="expression" priority="128" id="{D8147422-4882-4B69-938F-4D403ABAAC3F}">
            <xm:f>AND(NOT(ISBLANK(BQ$4)),OR(WEEKDAY(BQ$4)=7,WEEKDAY(BQ$4)=1, BQ$4&lt;Capacity!$F$2))</xm:f>
            <x14:dxf>
              <fill>
                <patternFill patternType="gray125"/>
              </fill>
            </x14:dxf>
          </x14:cfRule>
          <xm:sqref>BR10</xm:sqref>
        </x14:conditionalFormatting>
        <x14:conditionalFormatting xmlns:xm="http://schemas.microsoft.com/office/excel/2006/main">
          <x14:cfRule type="expression" priority="121" id="{4AE1D2B8-A54C-45EB-8B02-1018F86F0153}">
            <xm:f>AND(NOT(ISBLANK(BU$4)),OR(WEEKDAY(BU$4)=7,WEEKDAY(BU$4)=1, BU$4&lt;Capacity!$F$2))</xm:f>
            <x14:dxf>
              <fill>
                <patternFill patternType="gray125"/>
              </fill>
            </x14:dxf>
          </x14:cfRule>
          <x14:cfRule type="expression" priority="122" id="{B54BF534-E3BB-4212-B6AB-DD550A922CFE}">
            <xm:f>AND(NOT(ISBLANK(BT$4)),OR(WEEKDAY(BT$4)=7,WEEKDAY(BT$4)=1, BT$4&lt;Capacity!$F$2))</xm:f>
            <x14:dxf>
              <fill>
                <patternFill patternType="gray125"/>
              </fill>
            </x14:dxf>
          </x14:cfRule>
          <xm:sqref>BU10</xm:sqref>
        </x14:conditionalFormatting>
        <x14:conditionalFormatting xmlns:xm="http://schemas.microsoft.com/office/excel/2006/main">
          <x14:cfRule type="expression" priority="115" id="{2981B745-6952-4988-91EF-232AA2622D44}">
            <xm:f>AND(NOT(ISBLANK(BX$4)),OR(WEEKDAY(BX$4)=7,WEEKDAY(BX$4)=1, BX$4&lt;Capacity!$F$2))</xm:f>
            <x14:dxf>
              <fill>
                <patternFill patternType="gray125"/>
              </fill>
            </x14:dxf>
          </x14:cfRule>
          <x14:cfRule type="expression" priority="116" id="{9EDA6453-3DB9-4390-8499-809ED48CD3FF}">
            <xm:f>AND(NOT(ISBLANK(BW$4)),OR(WEEKDAY(BW$4)=7,WEEKDAY(BW$4)=1, BW$4&lt;Capacity!$F$2))</xm:f>
            <x14:dxf>
              <fill>
                <patternFill patternType="gray125"/>
              </fill>
            </x14:dxf>
          </x14:cfRule>
          <xm:sqref>BX10</xm:sqref>
        </x14:conditionalFormatting>
        <x14:conditionalFormatting xmlns:xm="http://schemas.microsoft.com/office/excel/2006/main">
          <x14:cfRule type="expression" priority="109" id="{E10ED9E5-CD1B-4FA2-9F37-A91B0D2D9C46}">
            <xm:f>AND(NOT(ISBLANK(CA$4)),OR(WEEKDAY(CA$4)=7,WEEKDAY(CA$4)=1, CA$4&lt;Capacity!$F$2))</xm:f>
            <x14:dxf>
              <fill>
                <patternFill patternType="gray125"/>
              </fill>
            </x14:dxf>
          </x14:cfRule>
          <x14:cfRule type="expression" priority="110" id="{82F388A1-D331-449D-95D4-EA91B131CED7}">
            <xm:f>AND(NOT(ISBLANK(BZ$4)),OR(WEEKDAY(BZ$4)=7,WEEKDAY(BZ$4)=1, BZ$4&lt;Capacity!$F$2))</xm:f>
            <x14:dxf>
              <fill>
                <patternFill patternType="gray125"/>
              </fill>
            </x14:dxf>
          </x14:cfRule>
          <xm:sqref>CA10</xm:sqref>
        </x14:conditionalFormatting>
        <x14:conditionalFormatting xmlns:xm="http://schemas.microsoft.com/office/excel/2006/main">
          <x14:cfRule type="expression" priority="103" id="{2D1E2777-4916-4AB8-BBC7-9570F2A9A415}">
            <xm:f>AND(NOT(ISBLANK(CD$4)),OR(WEEKDAY(CD$4)=7,WEEKDAY(CD$4)=1, CD$4&lt;Capacity!$F$2))</xm:f>
            <x14:dxf>
              <fill>
                <patternFill patternType="gray125"/>
              </fill>
            </x14:dxf>
          </x14:cfRule>
          <x14:cfRule type="expression" priority="104" id="{4FB8A476-ABA3-4480-B1D8-B766B10B825F}">
            <xm:f>AND(NOT(ISBLANK(CC$4)),OR(WEEKDAY(CC$4)=7,WEEKDAY(CC$4)=1, CC$4&lt;Capacity!$F$2))</xm:f>
            <x14:dxf>
              <fill>
                <patternFill patternType="gray125"/>
              </fill>
            </x14:dxf>
          </x14:cfRule>
          <xm:sqref>CD10</xm:sqref>
        </x14:conditionalFormatting>
        <x14:conditionalFormatting xmlns:xm="http://schemas.microsoft.com/office/excel/2006/main">
          <x14:cfRule type="expression" priority="97" id="{6105C21F-11A7-4BDE-82E6-5360D1CCE568}">
            <xm:f>AND(NOT(ISBLANK(CG$4)),OR(WEEKDAY(CG$4)=7,WEEKDAY(CG$4)=1, CG$4&lt;Capacity!$F$2))</xm:f>
            <x14:dxf>
              <fill>
                <patternFill patternType="gray125"/>
              </fill>
            </x14:dxf>
          </x14:cfRule>
          <x14:cfRule type="expression" priority="98" id="{17BC5A12-661D-4EDB-A9FA-85F582C2F458}">
            <xm:f>AND(NOT(ISBLANK(CF$4)),OR(WEEKDAY(CF$4)=7,WEEKDAY(CF$4)=1, CF$4&lt;Capacity!$F$2))</xm:f>
            <x14:dxf>
              <fill>
                <patternFill patternType="gray125"/>
              </fill>
            </x14:dxf>
          </x14:cfRule>
          <xm:sqref>CG10</xm:sqref>
        </x14:conditionalFormatting>
        <x14:conditionalFormatting xmlns:xm="http://schemas.microsoft.com/office/excel/2006/main">
          <x14:cfRule type="expression" priority="91" id="{EFDA856F-A55F-4B35-A468-2C4E326F39AC}">
            <xm:f>AND(NOT(ISBLANK(CJ$4)),OR(WEEKDAY(CJ$4)=7,WEEKDAY(CJ$4)=1, CJ$4&lt;Capacity!$F$2))</xm:f>
            <x14:dxf>
              <fill>
                <patternFill patternType="gray125"/>
              </fill>
            </x14:dxf>
          </x14:cfRule>
          <x14:cfRule type="expression" priority="92" id="{52B1C0F3-FC68-44F3-8C0E-01B0A41B034B}">
            <xm:f>AND(NOT(ISBLANK(CI$4)),OR(WEEKDAY(CI$4)=7,WEEKDAY(CI$4)=1, CI$4&lt;Capacity!$F$2))</xm:f>
            <x14:dxf>
              <fill>
                <patternFill patternType="gray125"/>
              </fill>
            </x14:dxf>
          </x14:cfRule>
          <xm:sqref>CJ10</xm:sqref>
        </x14:conditionalFormatting>
        <x14:conditionalFormatting xmlns:xm="http://schemas.microsoft.com/office/excel/2006/main">
          <x14:cfRule type="expression" priority="85" id="{3BEBB054-3883-4962-ABEA-87CD4076C4B3}">
            <xm:f>AND(NOT(ISBLANK(CM$4)),OR(WEEKDAY(CM$4)=7,WEEKDAY(CM$4)=1, CM$4&lt;Capacity!$F$2))</xm:f>
            <x14:dxf>
              <fill>
                <patternFill patternType="gray125"/>
              </fill>
            </x14:dxf>
          </x14:cfRule>
          <x14:cfRule type="expression" priority="86" id="{8620BB6F-F0BF-4F39-8C19-8AD029A23AFE}">
            <xm:f>AND(NOT(ISBLANK(CL$4)),OR(WEEKDAY(CL$4)=7,WEEKDAY(CL$4)=1, CL$4&lt;Capacity!$F$2))</xm:f>
            <x14:dxf>
              <fill>
                <patternFill patternType="gray125"/>
              </fill>
            </x14:dxf>
          </x14:cfRule>
          <xm:sqref>CM10</xm:sqref>
        </x14:conditionalFormatting>
        <x14:conditionalFormatting xmlns:xm="http://schemas.microsoft.com/office/excel/2006/main">
          <x14:cfRule type="expression" priority="79" id="{8058571D-9F4D-4FB9-ADF7-1FBFF6F493CB}">
            <xm:f>AND(NOT(ISBLANK(CP$4)),OR(WEEKDAY(CP$4)=7,WEEKDAY(CP$4)=1, CP$4&lt;Capacity!$F$2))</xm:f>
            <x14:dxf>
              <fill>
                <patternFill patternType="gray125"/>
              </fill>
            </x14:dxf>
          </x14:cfRule>
          <x14:cfRule type="expression" priority="80" id="{3BBB81D5-1FE2-4F0A-BA9B-05457D8BD4B4}">
            <xm:f>AND(NOT(ISBLANK(CO$4)),OR(WEEKDAY(CO$4)=7,WEEKDAY(CO$4)=1, CO$4&lt;Capacity!$F$2))</xm:f>
            <x14:dxf>
              <fill>
                <patternFill patternType="gray125"/>
              </fill>
            </x14:dxf>
          </x14:cfRule>
          <xm:sqref>CP10</xm:sqref>
        </x14:conditionalFormatting>
        <x14:conditionalFormatting xmlns:xm="http://schemas.microsoft.com/office/excel/2006/main">
          <x14:cfRule type="expression" priority="73" id="{6ABA4DF3-AC6A-48B2-939C-9539774EAEDA}">
            <xm:f>AND(NOT(ISBLANK(CS$4)),OR(WEEKDAY(CS$4)=7,WEEKDAY(CS$4)=1, CS$4&lt;Capacity!$F$2))</xm:f>
            <x14:dxf>
              <fill>
                <patternFill patternType="gray125"/>
              </fill>
            </x14:dxf>
          </x14:cfRule>
          <x14:cfRule type="expression" priority="74" id="{9C610A2B-30C6-4CE8-BAC9-DC9A8342AAFF}">
            <xm:f>AND(NOT(ISBLANK(CR$4)),OR(WEEKDAY(CR$4)=7,WEEKDAY(CR$4)=1, CR$4&lt;Capacity!$F$2))</xm:f>
            <x14:dxf>
              <fill>
                <patternFill patternType="gray125"/>
              </fill>
            </x14:dxf>
          </x14:cfRule>
          <xm:sqref>CS10</xm:sqref>
        </x14:conditionalFormatting>
        <x14:conditionalFormatting xmlns:xm="http://schemas.microsoft.com/office/excel/2006/main">
          <x14:cfRule type="expression" priority="67" id="{7E537426-070E-437F-B479-2A9A9E62E650}">
            <xm:f>AND(NOT(ISBLANK(CV$4)),OR(WEEKDAY(CV$4)=7,WEEKDAY(CV$4)=1, CV$4&lt;Capacity!$F$2))</xm:f>
            <x14:dxf>
              <fill>
                <patternFill patternType="gray125"/>
              </fill>
            </x14:dxf>
          </x14:cfRule>
          <x14:cfRule type="expression" priority="68" id="{089BDBF4-064D-433E-B2AC-16422F74B2E0}">
            <xm:f>AND(NOT(ISBLANK(CU$4)),OR(WEEKDAY(CU$4)=7,WEEKDAY(CU$4)=1, CU$4&lt;Capacity!$F$2))</xm:f>
            <x14:dxf>
              <fill>
                <patternFill patternType="gray125"/>
              </fill>
            </x14:dxf>
          </x14:cfRule>
          <xm:sqref>CV10</xm:sqref>
        </x14:conditionalFormatting>
        <x14:conditionalFormatting xmlns:xm="http://schemas.microsoft.com/office/excel/2006/main">
          <x14:cfRule type="expression" priority="61" id="{C1546C09-13E3-4F2F-9664-0388614C372C}">
            <xm:f>AND(NOT(ISBLANK(CY$4)),OR(WEEKDAY(CY$4)=7,WEEKDAY(CY$4)=1, CY$4&lt;Capacity!$F$2))</xm:f>
            <x14:dxf>
              <fill>
                <patternFill patternType="gray125"/>
              </fill>
            </x14:dxf>
          </x14:cfRule>
          <x14:cfRule type="expression" priority="62" id="{14D67675-020E-4FB7-B722-F130198B6731}">
            <xm:f>AND(NOT(ISBLANK(CX$4)),OR(WEEKDAY(CX$4)=7,WEEKDAY(CX$4)=1, CX$4&lt;Capacity!$F$2))</xm:f>
            <x14:dxf>
              <fill>
                <patternFill patternType="gray125"/>
              </fill>
            </x14:dxf>
          </x14:cfRule>
          <xm:sqref>CY10</xm:sqref>
        </x14:conditionalFormatting>
        <x14:conditionalFormatting xmlns:xm="http://schemas.microsoft.com/office/excel/2006/main">
          <x14:cfRule type="expression" priority="55" id="{8B4C1163-3BB3-49C6-96EB-DDD72F2EBC33}">
            <xm:f>AND(NOT(ISBLANK(DB$4)),OR(WEEKDAY(DB$4)=7,WEEKDAY(DB$4)=1, DB$4&lt;Capacity!$F$2))</xm:f>
            <x14:dxf>
              <fill>
                <patternFill patternType="gray125"/>
              </fill>
            </x14:dxf>
          </x14:cfRule>
          <x14:cfRule type="expression" priority="56" id="{E4EE678B-3653-42C8-8C7F-AF37833F8DB8}">
            <xm:f>AND(NOT(ISBLANK(DA$4)),OR(WEEKDAY(DA$4)=7,WEEKDAY(DA$4)=1, DA$4&lt;Capacity!$F$2))</xm:f>
            <x14:dxf>
              <fill>
                <patternFill patternType="gray125"/>
              </fill>
            </x14:dxf>
          </x14:cfRule>
          <xm:sqref>DB10</xm:sqref>
        </x14:conditionalFormatting>
        <x14:conditionalFormatting xmlns:xm="http://schemas.microsoft.com/office/excel/2006/main">
          <x14:cfRule type="expression" priority="49" id="{81B56E80-3247-4FBB-847C-4844E560FDA4}">
            <xm:f>AND(NOT(ISBLANK(DE$4)),OR(WEEKDAY(DE$4)=7,WEEKDAY(DE$4)=1, DE$4&lt;Capacity!$F$2))</xm:f>
            <x14:dxf>
              <fill>
                <patternFill patternType="gray125"/>
              </fill>
            </x14:dxf>
          </x14:cfRule>
          <x14:cfRule type="expression" priority="50" id="{FE9D03E6-0BFD-4467-A22E-DC2C3D2E690D}">
            <xm:f>AND(NOT(ISBLANK(DD$4)),OR(WEEKDAY(DD$4)=7,WEEKDAY(DD$4)=1, DD$4&lt;Capacity!$F$2))</xm:f>
            <x14:dxf>
              <fill>
                <patternFill patternType="gray125"/>
              </fill>
            </x14:dxf>
          </x14:cfRule>
          <xm:sqref>DE10</xm:sqref>
        </x14:conditionalFormatting>
        <x14:conditionalFormatting xmlns:xm="http://schemas.microsoft.com/office/excel/2006/main">
          <x14:cfRule type="expression" priority="43" id="{B0750931-45CE-46F3-A8D5-BD35D8915129}">
            <xm:f>AND(NOT(ISBLANK(DH$4)),OR(WEEKDAY(DH$4)=7,WEEKDAY(DH$4)=1, DH$4&lt;Capacity!$F$2))</xm:f>
            <x14:dxf>
              <fill>
                <patternFill patternType="gray125"/>
              </fill>
            </x14:dxf>
          </x14:cfRule>
          <x14:cfRule type="expression" priority="44" id="{7D581004-462C-40D5-8033-84F461AD135D}">
            <xm:f>AND(NOT(ISBLANK(DG$4)),OR(WEEKDAY(DG$4)=7,WEEKDAY(DG$4)=1, DG$4&lt;Capacity!$F$2))</xm:f>
            <x14:dxf>
              <fill>
                <patternFill patternType="gray125"/>
              </fill>
            </x14:dxf>
          </x14:cfRule>
          <xm:sqref>DH10</xm:sqref>
        </x14:conditionalFormatting>
        <x14:conditionalFormatting xmlns:xm="http://schemas.microsoft.com/office/excel/2006/main">
          <x14:cfRule type="expression" priority="37" id="{52FC01E0-024D-44DC-8270-1A4159CB95F1}">
            <xm:f>AND(NOT(ISBLANK(DK$4)),OR(WEEKDAY(DK$4)=7,WEEKDAY(DK$4)=1, DK$4&lt;Capacity!$F$2))</xm:f>
            <x14:dxf>
              <fill>
                <patternFill patternType="gray125"/>
              </fill>
            </x14:dxf>
          </x14:cfRule>
          <x14:cfRule type="expression" priority="38" id="{8857DAC3-DA33-4224-8618-7F4582EDC1BA}">
            <xm:f>AND(NOT(ISBLANK(DJ$4)),OR(WEEKDAY(DJ$4)=7,WEEKDAY(DJ$4)=1, DJ$4&lt;Capacity!$F$2))</xm:f>
            <x14:dxf>
              <fill>
                <patternFill patternType="gray125"/>
              </fill>
            </x14:dxf>
          </x14:cfRule>
          <xm:sqref>DK10</xm:sqref>
        </x14:conditionalFormatting>
        <x14:conditionalFormatting xmlns:xm="http://schemas.microsoft.com/office/excel/2006/main">
          <x14:cfRule type="expression" priority="31" id="{430CAF3F-F346-4C9F-8E6F-06E321FEEB4C}">
            <xm:f>AND(NOT(ISBLANK(DN$4)),OR(WEEKDAY(DN$4)=7,WEEKDAY(DN$4)=1, DN$4&lt;Capacity!$F$2))</xm:f>
            <x14:dxf>
              <fill>
                <patternFill patternType="gray125"/>
              </fill>
            </x14:dxf>
          </x14:cfRule>
          <x14:cfRule type="expression" priority="32" id="{D0974FA4-C2AE-48C6-B50D-2C0B69FC3738}">
            <xm:f>AND(NOT(ISBLANK(DM$4)),OR(WEEKDAY(DM$4)=7,WEEKDAY(DM$4)=1, DM$4&lt;Capacity!$F$2))</xm:f>
            <x14:dxf>
              <fill>
                <patternFill patternType="gray125"/>
              </fill>
            </x14:dxf>
          </x14:cfRule>
          <xm:sqref>DN10</xm:sqref>
        </x14:conditionalFormatting>
        <x14:conditionalFormatting xmlns:xm="http://schemas.microsoft.com/office/excel/2006/main">
          <x14:cfRule type="expression" priority="25" id="{7675BB0F-7799-472B-A9E3-F2870D74236F}">
            <xm:f>AND(NOT(ISBLANK(DQ$4)),OR(WEEKDAY(DQ$4)=7,WEEKDAY(DQ$4)=1, DQ$4&lt;Capacity!$F$2))</xm:f>
            <x14:dxf>
              <fill>
                <patternFill patternType="gray125"/>
              </fill>
            </x14:dxf>
          </x14:cfRule>
          <x14:cfRule type="expression" priority="26" id="{868D2E0F-8435-45DC-8493-764CB87D53AA}">
            <xm:f>AND(NOT(ISBLANK(DP$4)),OR(WEEKDAY(DP$4)=7,WEEKDAY(DP$4)=1, DP$4&lt;Capacity!$F$2))</xm:f>
            <x14:dxf>
              <fill>
                <patternFill patternType="gray125"/>
              </fill>
            </x14:dxf>
          </x14:cfRule>
          <xm:sqref>DQ10</xm:sqref>
        </x14:conditionalFormatting>
        <x14:conditionalFormatting xmlns:xm="http://schemas.microsoft.com/office/excel/2006/main">
          <x14:cfRule type="expression" priority="19" id="{17ACC7DE-F695-45EC-8744-3305D6663994}">
            <xm:f>AND(NOT(ISBLANK(DT$4)),OR(WEEKDAY(DT$4)=7,WEEKDAY(DT$4)=1, DT$4&lt;Capacity!$F$2))</xm:f>
            <x14:dxf>
              <fill>
                <patternFill patternType="gray125"/>
              </fill>
            </x14:dxf>
          </x14:cfRule>
          <x14:cfRule type="expression" priority="20" id="{D9492CCE-5961-47C1-B095-9E187CF7C221}">
            <xm:f>AND(NOT(ISBLANK(DS$4)),OR(WEEKDAY(DS$4)=7,WEEKDAY(DS$4)=1, DS$4&lt;Capacity!$F$2))</xm:f>
            <x14:dxf>
              <fill>
                <patternFill patternType="gray125"/>
              </fill>
            </x14:dxf>
          </x14:cfRule>
          <xm:sqref>DT10</xm:sqref>
        </x14:conditionalFormatting>
        <x14:conditionalFormatting xmlns:xm="http://schemas.microsoft.com/office/excel/2006/main">
          <x14:cfRule type="expression" priority="13" id="{95D7862A-2E7F-47B8-92D0-56F254793399}">
            <xm:f>AND(NOT(ISBLANK(DW$4)),OR(WEEKDAY(DW$4)=7,WEEKDAY(DW$4)=1, DW$4&lt;Capacity!$F$2))</xm:f>
            <x14:dxf>
              <fill>
                <patternFill patternType="gray125"/>
              </fill>
            </x14:dxf>
          </x14:cfRule>
          <x14:cfRule type="expression" priority="14" id="{83699269-C998-4C17-9B45-0F2B42C614F2}">
            <xm:f>AND(NOT(ISBLANK(DV$4)),OR(WEEKDAY(DV$4)=7,WEEKDAY(DV$4)=1, DV$4&lt;Capacity!$F$2))</xm:f>
            <x14:dxf>
              <fill>
                <patternFill patternType="gray125"/>
              </fill>
            </x14:dxf>
          </x14:cfRule>
          <xm:sqref>DW10</xm:sqref>
        </x14:conditionalFormatting>
        <x14:conditionalFormatting xmlns:xm="http://schemas.microsoft.com/office/excel/2006/main">
          <x14:cfRule type="expression" priority="7" id="{49138DEF-7C26-427A-A5B8-1FF5A3855FB4}">
            <xm:f>AND(NOT(ISBLANK(DZ$4)),OR(WEEKDAY(DZ$4)=7,WEEKDAY(DZ$4)=1, DZ$4&lt;Capacity!$F$2))</xm:f>
            <x14:dxf>
              <fill>
                <patternFill patternType="gray125"/>
              </fill>
            </x14:dxf>
          </x14:cfRule>
          <x14:cfRule type="expression" priority="8" id="{33D4128B-C28F-4B4B-97E5-3CCD981FE360}">
            <xm:f>AND(NOT(ISBLANK(DY$4)),OR(WEEKDAY(DY$4)=7,WEEKDAY(DY$4)=1, DY$4&lt;Capacity!$F$2))</xm:f>
            <x14:dxf>
              <fill>
                <patternFill patternType="gray125"/>
              </fill>
            </x14:dxf>
          </x14:cfRule>
          <xm:sqref>DZ10</xm:sqref>
        </x14:conditionalFormatting>
        <x14:conditionalFormatting xmlns:xm="http://schemas.microsoft.com/office/excel/2006/main">
          <x14:cfRule type="expression" priority="1" id="{2229A792-01AB-40DE-8799-9C9A5903E5A4}">
            <xm:f>AND(NOT(ISBLANK(EC$4)),OR(WEEKDAY(EC$4)=7,WEEKDAY(EC$4)=1, EC$4&lt;Capacity!$F$2))</xm:f>
            <x14:dxf>
              <fill>
                <patternFill patternType="gray125"/>
              </fill>
            </x14:dxf>
          </x14:cfRule>
          <x14:cfRule type="expression" priority="2" id="{0125CC84-D27F-4101-BE76-1BE98EDD4CF4}">
            <xm:f>AND(NOT(ISBLANK(EB$4)),OR(WEEKDAY(EB$4)=7,WEEKDAY(EB$4)=1, EB$4&lt;Capacity!$F$2))</xm:f>
            <x14:dxf>
              <fill>
                <patternFill patternType="gray125"/>
              </fill>
            </x14:dxf>
          </x14:cfRule>
          <xm:sqref>EC10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B4:I51"/>
  <sheetViews>
    <sheetView workbookViewId="0">
      <selection activeCell="F27" sqref="F27"/>
    </sheetView>
  </sheetViews>
  <sheetFormatPr defaultColWidth="9.140625" defaultRowHeight="12.75" x14ac:dyDescent="0.2"/>
  <cols>
    <col min="1" max="1" width="2.7109375" style="1" customWidth="1"/>
    <col min="2" max="2" width="13.85546875" style="1" bestFit="1" customWidth="1"/>
    <col min="3" max="3" width="14.140625" style="1" bestFit="1" customWidth="1"/>
    <col min="4" max="4" width="10.42578125" style="1" bestFit="1" customWidth="1"/>
    <col min="5" max="5" width="9.7109375" style="1" bestFit="1" customWidth="1"/>
    <col min="6" max="6" width="11.28515625" style="1" bestFit="1" customWidth="1"/>
    <col min="7" max="7" width="16.5703125" style="1" customWidth="1"/>
    <col min="8" max="8" width="28.7109375" style="1" customWidth="1"/>
    <col min="9" max="9" width="2.85546875" style="1" bestFit="1" customWidth="1"/>
    <col min="10" max="16384" width="9.140625" style="1"/>
  </cols>
  <sheetData>
    <row r="4" spans="2:8" x14ac:dyDescent="0.2">
      <c r="B4" s="51" t="s">
        <v>106</v>
      </c>
      <c r="C4" s="1" t="s">
        <v>118</v>
      </c>
    </row>
    <row r="5" spans="2:8" ht="13.5" thickBot="1" x14ac:dyDescent="0.25"/>
    <row r="6" spans="2:8" ht="13.5" thickBot="1" x14ac:dyDescent="0.25">
      <c r="B6" s="51" t="s">
        <v>99</v>
      </c>
      <c r="C6" s="294" t="s">
        <v>100</v>
      </c>
      <c r="D6" s="295" t="s">
        <v>101</v>
      </c>
      <c r="E6" s="295" t="s">
        <v>102</v>
      </c>
      <c r="F6" s="295" t="s">
        <v>103</v>
      </c>
      <c r="G6" s="295" t="s">
        <v>117</v>
      </c>
      <c r="H6" s="296" t="s">
        <v>16</v>
      </c>
    </row>
    <row r="7" spans="2:8" x14ac:dyDescent="0.2">
      <c r="C7" s="90"/>
      <c r="D7" s="91"/>
      <c r="E7" s="92"/>
      <c r="F7" s="92"/>
      <c r="G7" s="92"/>
      <c r="H7" s="93"/>
    </row>
    <row r="8" spans="2:8" x14ac:dyDescent="0.2">
      <c r="C8" s="94" t="s">
        <v>104</v>
      </c>
      <c r="D8" s="70" t="s">
        <v>104</v>
      </c>
      <c r="E8" s="71"/>
      <c r="F8" s="71"/>
      <c r="G8" s="71"/>
      <c r="H8" s="77"/>
    </row>
    <row r="9" spans="2:8" x14ac:dyDescent="0.2">
      <c r="C9" s="95" t="s">
        <v>231</v>
      </c>
      <c r="D9" s="71" t="s">
        <v>232</v>
      </c>
      <c r="E9" s="71"/>
      <c r="F9" s="71"/>
      <c r="G9" s="71"/>
      <c r="H9" s="77"/>
    </row>
    <row r="10" spans="2:8" ht="11.25" customHeight="1" x14ac:dyDescent="0.2">
      <c r="C10" s="95" t="s">
        <v>233</v>
      </c>
      <c r="D10" s="71" t="s">
        <v>234</v>
      </c>
      <c r="E10" s="71"/>
      <c r="F10" s="71"/>
      <c r="G10" s="71"/>
      <c r="H10" s="77"/>
    </row>
    <row r="11" spans="2:8" x14ac:dyDescent="0.2">
      <c r="C11" s="95" t="s">
        <v>235</v>
      </c>
      <c r="D11" s="71" t="s">
        <v>236</v>
      </c>
      <c r="E11" s="71"/>
      <c r="F11" s="71"/>
      <c r="G11" s="70"/>
      <c r="H11" s="77"/>
    </row>
    <row r="12" spans="2:8" x14ac:dyDescent="0.2">
      <c r="C12" s="95"/>
      <c r="D12" s="71"/>
      <c r="E12" s="71"/>
      <c r="F12" s="71"/>
      <c r="G12" s="72"/>
      <c r="H12" s="77"/>
    </row>
    <row r="13" spans="2:8" x14ac:dyDescent="0.2">
      <c r="C13" s="95"/>
      <c r="D13" s="71"/>
      <c r="E13" s="71"/>
      <c r="F13" s="71"/>
      <c r="G13" s="70"/>
      <c r="H13" s="77"/>
    </row>
    <row r="14" spans="2:8" x14ac:dyDescent="0.2">
      <c r="C14" s="94" t="s">
        <v>105</v>
      </c>
      <c r="D14" s="70" t="s">
        <v>105</v>
      </c>
      <c r="E14" s="71"/>
      <c r="F14" s="71"/>
      <c r="G14" s="72"/>
      <c r="H14" s="77"/>
    </row>
    <row r="15" spans="2:8" x14ac:dyDescent="0.2">
      <c r="C15" s="94"/>
      <c r="D15" s="70"/>
      <c r="E15" s="71"/>
      <c r="F15" s="71"/>
      <c r="G15" s="72"/>
      <c r="H15" s="77"/>
    </row>
    <row r="16" spans="2:8" x14ac:dyDescent="0.2">
      <c r="C16" s="94"/>
      <c r="D16" s="70"/>
      <c r="E16" s="73"/>
      <c r="F16" s="74"/>
      <c r="G16" s="72"/>
      <c r="H16" s="78"/>
    </row>
    <row r="17" spans="3:8" x14ac:dyDescent="0.2">
      <c r="C17" s="95"/>
      <c r="D17" s="75"/>
      <c r="E17" s="75"/>
      <c r="F17" s="75"/>
      <c r="G17" s="75"/>
      <c r="H17" s="78"/>
    </row>
    <row r="18" spans="3:8" x14ac:dyDescent="0.2">
      <c r="C18" s="94"/>
      <c r="D18" s="70"/>
      <c r="E18" s="73"/>
      <c r="F18" s="71"/>
      <c r="G18" s="75"/>
      <c r="H18" s="78"/>
    </row>
    <row r="19" spans="3:8" x14ac:dyDescent="0.2">
      <c r="C19" s="94"/>
      <c r="D19" s="70"/>
      <c r="E19" s="73"/>
      <c r="F19" s="71"/>
      <c r="G19" s="76"/>
      <c r="H19" s="78"/>
    </row>
    <row r="20" spans="3:8" x14ac:dyDescent="0.2">
      <c r="C20" s="94"/>
      <c r="D20" s="70"/>
      <c r="E20" s="73"/>
      <c r="F20" s="71"/>
      <c r="G20" s="75"/>
      <c r="H20" s="78"/>
    </row>
    <row r="21" spans="3:8" x14ac:dyDescent="0.2">
      <c r="C21" s="96"/>
      <c r="D21" s="76"/>
      <c r="E21" s="73"/>
      <c r="F21" s="71"/>
      <c r="G21" s="72"/>
      <c r="H21" s="78"/>
    </row>
    <row r="22" spans="3:8" x14ac:dyDescent="0.2">
      <c r="C22" s="94"/>
      <c r="D22" s="70"/>
      <c r="E22" s="73"/>
      <c r="F22" s="74"/>
      <c r="G22" s="72"/>
      <c r="H22" s="79"/>
    </row>
    <row r="23" spans="3:8" x14ac:dyDescent="0.2">
      <c r="C23" s="94"/>
      <c r="D23" s="70"/>
      <c r="E23" s="73"/>
      <c r="F23" s="74"/>
      <c r="G23" s="75"/>
      <c r="H23" s="79"/>
    </row>
    <row r="24" spans="3:8" x14ac:dyDescent="0.2">
      <c r="C24" s="94"/>
      <c r="D24" s="70"/>
      <c r="E24" s="73"/>
      <c r="F24" s="71"/>
      <c r="G24" s="75"/>
      <c r="H24" s="79"/>
    </row>
    <row r="25" spans="3:8" ht="13.5" thickBot="1" x14ac:dyDescent="0.25">
      <c r="C25" s="97"/>
      <c r="D25" s="80"/>
      <c r="E25" s="80"/>
      <c r="F25" s="81"/>
      <c r="G25" s="82"/>
      <c r="H25" s="83"/>
    </row>
    <row r="41" spans="7:9" x14ac:dyDescent="0.2">
      <c r="G41" s="51"/>
      <c r="I41" s="50"/>
    </row>
    <row r="43" spans="7:9" x14ac:dyDescent="0.2">
      <c r="G43" s="51"/>
      <c r="H43" s="50"/>
      <c r="I43" s="50"/>
    </row>
    <row r="51" spans="4:4" x14ac:dyDescent="0.2">
      <c r="D51" s="3"/>
    </row>
  </sheetData>
  <phoneticPr fontId="5" type="noConversion"/>
  <pageMargins left="0.75" right="0.75" top="1" bottom="1" header="0.5" footer="0.5"/>
  <pageSetup paperSize="9" orientation="portrait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"/>
  <dimension ref="A1:BN43"/>
  <sheetViews>
    <sheetView zoomScale="85" zoomScaleNormal="85" workbookViewId="0">
      <pane xSplit="9" ySplit="6" topLeftCell="J7" activePane="bottomRight" state="frozen"/>
      <selection activeCell="C14" sqref="C14"/>
      <selection pane="topRight" activeCell="C14" sqref="C14"/>
      <selection pane="bottomLeft" activeCell="C14" sqref="C14"/>
      <selection pane="bottomRight" activeCell="L8" sqref="L8"/>
    </sheetView>
  </sheetViews>
  <sheetFormatPr defaultColWidth="9.140625" defaultRowHeight="12.75" x14ac:dyDescent="0.2"/>
  <cols>
    <col min="1" max="1" width="2.28515625" style="1" customWidth="1"/>
    <col min="2" max="2" width="28.28515625" style="2" customWidth="1"/>
    <col min="3" max="3" width="6.5703125" style="2" bestFit="1" customWidth="1"/>
    <col min="4" max="4" width="6.5703125" style="2" customWidth="1"/>
    <col min="5" max="5" width="4.42578125" style="2" bestFit="1" customWidth="1"/>
    <col min="6" max="6" width="17.42578125" style="1" bestFit="1" customWidth="1"/>
    <col min="7" max="7" width="12" style="1" bestFit="1" customWidth="1"/>
    <col min="8" max="8" width="7.7109375" style="1" bestFit="1" customWidth="1"/>
    <col min="9" max="9" width="10.5703125" style="1" customWidth="1"/>
    <col min="10" max="10" width="1.85546875" style="1" customWidth="1"/>
    <col min="11" max="11" width="6.5703125" style="1" bestFit="1" customWidth="1"/>
    <col min="12" max="12" width="3.85546875" style="1" customWidth="1"/>
    <col min="13" max="14" width="3.7109375" style="1" customWidth="1"/>
    <col min="15" max="19" width="2.85546875" style="1" bestFit="1" customWidth="1"/>
    <col min="20" max="21" width="3.7109375" style="1" customWidth="1"/>
    <col min="22" max="22" width="2.85546875" style="1" bestFit="1" customWidth="1"/>
    <col min="23" max="23" width="3.85546875" style="1" bestFit="1" customWidth="1"/>
    <col min="24" max="25" width="2.85546875" style="1" bestFit="1" customWidth="1"/>
    <col min="26" max="31" width="3.7109375" style="1" customWidth="1"/>
    <col min="32" max="32" width="3.85546875" style="1" bestFit="1" customWidth="1"/>
    <col min="33" max="38" width="3.7109375" style="1" customWidth="1"/>
    <col min="39" max="39" width="2.85546875" style="1" bestFit="1" customWidth="1"/>
    <col min="40" max="45" width="3.7109375" style="1" customWidth="1"/>
    <col min="46" max="46" width="2.85546875" style="1" bestFit="1" customWidth="1"/>
    <col min="47" max="50" width="3.7109375" style="1" customWidth="1"/>
    <col min="51" max="51" width="4" style="1" customWidth="1"/>
    <col min="52" max="53" width="3" style="1" customWidth="1"/>
    <col min="54" max="54" width="2.85546875" style="1" customWidth="1"/>
    <col min="55" max="55" width="2.85546875" style="1" hidden="1" customWidth="1"/>
    <col min="56" max="56" width="3" style="1" hidden="1" customWidth="1"/>
    <col min="57" max="57" width="9.140625" style="1"/>
    <col min="58" max="58" width="10.140625" style="1" customWidth="1"/>
    <col min="59" max="59" width="11.42578125" style="1" customWidth="1"/>
    <col min="60" max="66" width="9.140625" style="1"/>
    <col min="67" max="16384" width="9.140625" style="3"/>
  </cols>
  <sheetData>
    <row r="1" spans="2:59" ht="13.5" thickBot="1" x14ac:dyDescent="0.25"/>
    <row r="2" spans="2:59" x14ac:dyDescent="0.2">
      <c r="B2" s="99" t="s">
        <v>107</v>
      </c>
      <c r="C2" s="87"/>
      <c r="D2" s="121"/>
      <c r="E2" s="4" t="str">
        <f ca="1">TEXT(F2,"[$-en-US]ddd")</f>
        <v>Wed</v>
      </c>
      <c r="F2" s="265">
        <f ca="1">TODAY()</f>
        <v>43250</v>
      </c>
    </row>
    <row r="3" spans="2:59" ht="13.5" thickBot="1" x14ac:dyDescent="0.25">
      <c r="B3" s="98" t="s">
        <v>108</v>
      </c>
      <c r="C3" s="88"/>
      <c r="D3" s="122"/>
      <c r="E3" s="5" t="str">
        <f>TEXT(F3,"[$-en-US]ddd")</f>
        <v>Tue</v>
      </c>
      <c r="F3" s="266">
        <v>43214</v>
      </c>
    </row>
    <row r="4" spans="2:59" ht="13.5" thickBot="1" x14ac:dyDescent="0.25">
      <c r="E4" s="1"/>
      <c r="F4" s="6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</row>
    <row r="5" spans="2:59" ht="13.5" thickBot="1" x14ac:dyDescent="0.25">
      <c r="B5" s="363" t="s">
        <v>130</v>
      </c>
      <c r="C5" s="364"/>
      <c r="D5" s="364"/>
      <c r="E5" s="364"/>
      <c r="F5" s="364"/>
      <c r="G5" s="364"/>
      <c r="H5" s="364"/>
      <c r="I5" s="365"/>
      <c r="K5" s="375" t="s">
        <v>137</v>
      </c>
      <c r="L5" s="376"/>
      <c r="M5" s="376"/>
      <c r="N5" s="376"/>
      <c r="O5" s="376"/>
      <c r="P5" s="376"/>
      <c r="Q5" s="376"/>
      <c r="R5" s="376"/>
      <c r="S5" s="376"/>
      <c r="T5" s="376"/>
      <c r="U5" s="376"/>
      <c r="V5" s="376"/>
      <c r="W5" s="376"/>
      <c r="X5" s="376"/>
      <c r="Y5" s="376"/>
      <c r="Z5" s="376"/>
      <c r="AA5" s="376"/>
      <c r="AB5" s="376"/>
      <c r="AC5" s="376"/>
      <c r="AD5" s="376"/>
      <c r="AE5" s="376"/>
      <c r="AF5" s="376"/>
      <c r="AG5" s="376"/>
      <c r="AH5" s="376"/>
      <c r="AI5" s="376"/>
      <c r="AJ5" s="376"/>
      <c r="AK5" s="376"/>
      <c r="AL5" s="376"/>
      <c r="AM5" s="376"/>
      <c r="AN5" s="376"/>
      <c r="AO5" s="376"/>
      <c r="AP5" s="376"/>
      <c r="AQ5" s="376"/>
      <c r="AR5" s="376"/>
      <c r="AS5" s="376"/>
      <c r="AT5" s="376"/>
      <c r="AU5" s="376"/>
      <c r="AV5" s="376"/>
      <c r="AW5" s="376"/>
      <c r="AX5" s="376"/>
      <c r="AY5" s="357"/>
      <c r="AZ5" s="357"/>
      <c r="BA5" s="357"/>
      <c r="BB5" s="357"/>
      <c r="BC5" s="357"/>
      <c r="BD5" s="357"/>
      <c r="BE5" s="357"/>
      <c r="BF5" s="357"/>
      <c r="BG5" s="358"/>
    </row>
    <row r="6" spans="2:59" ht="25.5" customHeight="1" thickBot="1" x14ac:dyDescent="0.25">
      <c r="B6" s="175"/>
      <c r="C6" s="176"/>
      <c r="D6" s="176"/>
      <c r="E6" s="177"/>
      <c r="F6" s="178"/>
      <c r="G6" s="177"/>
      <c r="H6" s="177"/>
      <c r="I6" s="179"/>
      <c r="K6" s="264">
        <f>SprintStart</f>
        <v>43214</v>
      </c>
      <c r="L6" s="153">
        <f t="shared" ref="L6:AX6" si="0">IF(AND(SkipWeekends, WEEKDAY(K6)=6),K6+3, K6+1)</f>
        <v>43215</v>
      </c>
      <c r="M6" s="153">
        <f t="shared" si="0"/>
        <v>43216</v>
      </c>
      <c r="N6" s="153">
        <f t="shared" si="0"/>
        <v>43217</v>
      </c>
      <c r="O6" s="153">
        <f t="shared" si="0"/>
        <v>43218</v>
      </c>
      <c r="P6" s="154">
        <f t="shared" si="0"/>
        <v>43219</v>
      </c>
      <c r="Q6" s="154">
        <f t="shared" si="0"/>
        <v>43220</v>
      </c>
      <c r="R6" s="154">
        <f t="shared" si="0"/>
        <v>43221</v>
      </c>
      <c r="S6" s="154">
        <f t="shared" si="0"/>
        <v>43222</v>
      </c>
      <c r="T6" s="154">
        <f t="shared" si="0"/>
        <v>43223</v>
      </c>
      <c r="U6" s="154">
        <f t="shared" si="0"/>
        <v>43224</v>
      </c>
      <c r="V6" s="154">
        <f t="shared" si="0"/>
        <v>43225</v>
      </c>
      <c r="W6" s="154">
        <f t="shared" si="0"/>
        <v>43226</v>
      </c>
      <c r="X6" s="154">
        <f t="shared" si="0"/>
        <v>43227</v>
      </c>
      <c r="Y6" s="154">
        <f t="shared" si="0"/>
        <v>43228</v>
      </c>
      <c r="Z6" s="154">
        <f t="shared" si="0"/>
        <v>43229</v>
      </c>
      <c r="AA6" s="154">
        <f t="shared" si="0"/>
        <v>43230</v>
      </c>
      <c r="AB6" s="154">
        <f t="shared" si="0"/>
        <v>43231</v>
      </c>
      <c r="AC6" s="154">
        <f t="shared" si="0"/>
        <v>43232</v>
      </c>
      <c r="AD6" s="154">
        <f t="shared" si="0"/>
        <v>43233</v>
      </c>
      <c r="AE6" s="154">
        <f t="shared" si="0"/>
        <v>43234</v>
      </c>
      <c r="AF6" s="154">
        <f t="shared" si="0"/>
        <v>43235</v>
      </c>
      <c r="AG6" s="154">
        <f t="shared" si="0"/>
        <v>43236</v>
      </c>
      <c r="AH6" s="154">
        <f t="shared" si="0"/>
        <v>43237</v>
      </c>
      <c r="AI6" s="154">
        <f t="shared" si="0"/>
        <v>43238</v>
      </c>
      <c r="AJ6" s="154">
        <f t="shared" si="0"/>
        <v>43239</v>
      </c>
      <c r="AK6" s="154">
        <f t="shared" si="0"/>
        <v>43240</v>
      </c>
      <c r="AL6" s="154">
        <f t="shared" si="0"/>
        <v>43241</v>
      </c>
      <c r="AM6" s="154">
        <f t="shared" si="0"/>
        <v>43242</v>
      </c>
      <c r="AN6" s="154">
        <f t="shared" si="0"/>
        <v>43243</v>
      </c>
      <c r="AO6" s="154">
        <f t="shared" si="0"/>
        <v>43244</v>
      </c>
      <c r="AP6" s="154">
        <f t="shared" si="0"/>
        <v>43245</v>
      </c>
      <c r="AQ6" s="154">
        <f t="shared" si="0"/>
        <v>43246</v>
      </c>
      <c r="AR6" s="154">
        <f t="shared" si="0"/>
        <v>43247</v>
      </c>
      <c r="AS6" s="154">
        <f t="shared" si="0"/>
        <v>43248</v>
      </c>
      <c r="AT6" s="154">
        <f t="shared" si="0"/>
        <v>43249</v>
      </c>
      <c r="AU6" s="154">
        <f t="shared" si="0"/>
        <v>43250</v>
      </c>
      <c r="AV6" s="154">
        <f t="shared" si="0"/>
        <v>43251</v>
      </c>
      <c r="AW6" s="154">
        <f t="shared" si="0"/>
        <v>43252</v>
      </c>
      <c r="AX6" s="154">
        <f t="shared" si="0"/>
        <v>43253</v>
      </c>
      <c r="AY6" s="369" t="s">
        <v>138</v>
      </c>
      <c r="AZ6" s="369"/>
      <c r="BA6" s="369"/>
      <c r="BB6" s="369"/>
      <c r="BC6" s="369"/>
      <c r="BD6" s="369"/>
      <c r="BE6" s="370"/>
      <c r="BF6" s="377" t="s">
        <v>175</v>
      </c>
      <c r="BG6" s="378"/>
    </row>
    <row r="7" spans="2:59" ht="28.5" customHeight="1" thickBot="1" x14ac:dyDescent="0.25">
      <c r="B7" s="8"/>
      <c r="C7" s="9"/>
      <c r="D7" s="9"/>
      <c r="E7" s="10"/>
      <c r="F7" s="109" t="s">
        <v>110</v>
      </c>
      <c r="G7" s="109" t="s">
        <v>136</v>
      </c>
      <c r="H7" s="109" t="s">
        <v>144</v>
      </c>
      <c r="I7" s="174" t="s">
        <v>141</v>
      </c>
      <c r="K7" s="149" t="str">
        <f>UPPER(LEFT(TEXT(K6,"[$-en-US]ddd"),1))</f>
        <v>T</v>
      </c>
      <c r="L7" s="150" t="str">
        <f>UPPER(LEFT(TEXT(L6,"[$-en-US]ddd"),1))</f>
        <v>W</v>
      </c>
      <c r="M7" s="150" t="str">
        <f>UPPER(LEFT(TEXT(M6,"[$-en-US]ddd"),1))</f>
        <v>T</v>
      </c>
      <c r="N7" s="150" t="str">
        <f>UPPER(LEFT(TEXT(N6,"[$-en-US]ddd"),1))</f>
        <v>F</v>
      </c>
      <c r="O7" s="150" t="str">
        <f t="shared" ref="O7:AX7" si="1">UPPER(LEFT(TEXT(O6,"[$-en-US]ddd"),1))</f>
        <v>S</v>
      </c>
      <c r="P7" s="150" t="str">
        <f t="shared" si="1"/>
        <v>S</v>
      </c>
      <c r="Q7" s="150" t="str">
        <f t="shared" si="1"/>
        <v>M</v>
      </c>
      <c r="R7" s="150" t="str">
        <f t="shared" si="1"/>
        <v>T</v>
      </c>
      <c r="S7" s="150" t="str">
        <f t="shared" si="1"/>
        <v>W</v>
      </c>
      <c r="T7" s="150" t="str">
        <f t="shared" si="1"/>
        <v>T</v>
      </c>
      <c r="U7" s="150" t="str">
        <f t="shared" si="1"/>
        <v>F</v>
      </c>
      <c r="V7" s="150" t="str">
        <f t="shared" si="1"/>
        <v>S</v>
      </c>
      <c r="W7" s="150" t="str">
        <f t="shared" si="1"/>
        <v>S</v>
      </c>
      <c r="X7" s="150" t="str">
        <f t="shared" si="1"/>
        <v>M</v>
      </c>
      <c r="Y7" s="150" t="str">
        <f t="shared" si="1"/>
        <v>T</v>
      </c>
      <c r="Z7" s="150" t="str">
        <f t="shared" si="1"/>
        <v>W</v>
      </c>
      <c r="AA7" s="150" t="str">
        <f t="shared" si="1"/>
        <v>T</v>
      </c>
      <c r="AB7" s="150" t="str">
        <f t="shared" si="1"/>
        <v>F</v>
      </c>
      <c r="AC7" s="150" t="str">
        <f t="shared" si="1"/>
        <v>S</v>
      </c>
      <c r="AD7" s="150" t="str">
        <f t="shared" si="1"/>
        <v>S</v>
      </c>
      <c r="AE7" s="150" t="str">
        <f t="shared" si="1"/>
        <v>M</v>
      </c>
      <c r="AF7" s="150" t="str">
        <f t="shared" si="1"/>
        <v>T</v>
      </c>
      <c r="AG7" s="150" t="str">
        <f t="shared" si="1"/>
        <v>W</v>
      </c>
      <c r="AH7" s="150" t="str">
        <f t="shared" si="1"/>
        <v>T</v>
      </c>
      <c r="AI7" s="150" t="str">
        <f t="shared" si="1"/>
        <v>F</v>
      </c>
      <c r="AJ7" s="150" t="str">
        <f t="shared" si="1"/>
        <v>S</v>
      </c>
      <c r="AK7" s="150" t="str">
        <f t="shared" si="1"/>
        <v>S</v>
      </c>
      <c r="AL7" s="150" t="str">
        <f t="shared" si="1"/>
        <v>M</v>
      </c>
      <c r="AM7" s="150" t="str">
        <f t="shared" si="1"/>
        <v>T</v>
      </c>
      <c r="AN7" s="150" t="str">
        <f t="shared" si="1"/>
        <v>W</v>
      </c>
      <c r="AO7" s="150" t="str">
        <f t="shared" si="1"/>
        <v>T</v>
      </c>
      <c r="AP7" s="150" t="str">
        <f t="shared" si="1"/>
        <v>F</v>
      </c>
      <c r="AQ7" s="150" t="str">
        <f t="shared" si="1"/>
        <v>S</v>
      </c>
      <c r="AR7" s="150" t="str">
        <f t="shared" si="1"/>
        <v>S</v>
      </c>
      <c r="AS7" s="150" t="str">
        <f t="shared" si="1"/>
        <v>M</v>
      </c>
      <c r="AT7" s="150" t="str">
        <f t="shared" si="1"/>
        <v>T</v>
      </c>
      <c r="AU7" s="150" t="str">
        <f t="shared" si="1"/>
        <v>W</v>
      </c>
      <c r="AV7" s="150" t="str">
        <f t="shared" si="1"/>
        <v>T</v>
      </c>
      <c r="AW7" s="150" t="str">
        <f t="shared" si="1"/>
        <v>F</v>
      </c>
      <c r="AX7" s="150" t="str">
        <f t="shared" si="1"/>
        <v>S</v>
      </c>
      <c r="AY7" s="367" t="s">
        <v>134</v>
      </c>
      <c r="AZ7" s="367"/>
      <c r="BA7" s="367"/>
      <c r="BB7" s="367"/>
      <c r="BC7" s="367"/>
      <c r="BD7" s="367"/>
      <c r="BE7" s="328" t="s">
        <v>135</v>
      </c>
      <c r="BF7" s="151" t="s">
        <v>134</v>
      </c>
      <c r="BG7" s="152" t="s">
        <v>135</v>
      </c>
    </row>
    <row r="8" spans="2:59" ht="13.5" thickBot="1" x14ac:dyDescent="0.25">
      <c r="B8" s="14"/>
      <c r="C8" s="123" t="s">
        <v>134</v>
      </c>
      <c r="D8" s="123" t="s">
        <v>135</v>
      </c>
      <c r="E8" s="11"/>
      <c r="F8" s="111" t="s">
        <v>232</v>
      </c>
      <c r="G8" s="112">
        <v>1</v>
      </c>
      <c r="H8" s="138">
        <f ca="1">SUMIF(Sprint!$J$6:$J$1833,F8,Sprint!$EI$6:$EI$1833)</f>
        <v>36</v>
      </c>
      <c r="I8" s="139">
        <f ca="1">H8/8</f>
        <v>4.5</v>
      </c>
      <c r="J8" s="116"/>
      <c r="K8" s="132">
        <v>8</v>
      </c>
      <c r="L8" s="120">
        <v>8</v>
      </c>
      <c r="M8" s="120">
        <v>8</v>
      </c>
      <c r="N8" s="120">
        <f>IF(OR(WEEKDAY(N$6)=7,WEEKDAY(N$6)=1), "", 0)</f>
        <v>0</v>
      </c>
      <c r="O8" s="120" t="str">
        <f t="shared" ref="L8:O23" si="2">IF(OR(WEEKDAY(O$6)=7,WEEKDAY(O$6)=1), "", 0)</f>
        <v/>
      </c>
      <c r="P8" s="124" t="str">
        <f>IF(OR(WEEKDAY(P$6)=7,WEEKDAY(P$6)=1), "", 0)</f>
        <v/>
      </c>
      <c r="Q8" s="124">
        <f>IF(OR(WEEKDAY(Q$6)=7,WEEKDAY(Q$6)=1), "", 0)</f>
        <v>0</v>
      </c>
      <c r="R8" s="124">
        <v>8</v>
      </c>
      <c r="S8" s="124">
        <v>8</v>
      </c>
      <c r="T8" s="124">
        <v>8</v>
      </c>
      <c r="U8" s="124">
        <v>0</v>
      </c>
      <c r="V8" s="124"/>
      <c r="W8" s="124" t="str">
        <f t="shared" ref="R8:AX15" si="3">IF(OR(WEEKDAY(W$6)=7,WEEKDAY(W$6)=1), "", 0)</f>
        <v/>
      </c>
      <c r="X8" s="124">
        <f t="shared" si="3"/>
        <v>0</v>
      </c>
      <c r="Y8" s="125">
        <v>8</v>
      </c>
      <c r="Z8" s="125">
        <v>8</v>
      </c>
      <c r="AA8" s="125">
        <v>8</v>
      </c>
      <c r="AB8" s="125">
        <f t="shared" si="3"/>
        <v>0</v>
      </c>
      <c r="AC8" s="125" t="str">
        <f t="shared" si="3"/>
        <v/>
      </c>
      <c r="AD8" s="124" t="str">
        <f t="shared" si="3"/>
        <v/>
      </c>
      <c r="AE8" s="124">
        <f t="shared" si="3"/>
        <v>0</v>
      </c>
      <c r="AF8" s="124">
        <v>8</v>
      </c>
      <c r="AG8" s="124">
        <v>8</v>
      </c>
      <c r="AH8" s="124">
        <v>8</v>
      </c>
      <c r="AI8" s="124">
        <f t="shared" si="3"/>
        <v>0</v>
      </c>
      <c r="AJ8" s="124" t="str">
        <f t="shared" si="3"/>
        <v/>
      </c>
      <c r="AK8" s="124" t="str">
        <f t="shared" si="3"/>
        <v/>
      </c>
      <c r="AL8" s="124">
        <f t="shared" si="3"/>
        <v>0</v>
      </c>
      <c r="AM8" s="124">
        <f t="shared" si="3"/>
        <v>0</v>
      </c>
      <c r="AN8" s="124">
        <f t="shared" si="3"/>
        <v>0</v>
      </c>
      <c r="AO8" s="124">
        <f t="shared" si="3"/>
        <v>0</v>
      </c>
      <c r="AP8" s="124">
        <f t="shared" si="3"/>
        <v>0</v>
      </c>
      <c r="AQ8" s="124" t="str">
        <f t="shared" si="3"/>
        <v/>
      </c>
      <c r="AR8" s="124" t="str">
        <f t="shared" si="3"/>
        <v/>
      </c>
      <c r="AS8" s="124">
        <f t="shared" si="3"/>
        <v>0</v>
      </c>
      <c r="AT8" s="124">
        <f t="shared" si="3"/>
        <v>0</v>
      </c>
      <c r="AU8" s="124">
        <f t="shared" si="3"/>
        <v>0</v>
      </c>
      <c r="AV8" s="124">
        <f t="shared" si="3"/>
        <v>0</v>
      </c>
      <c r="AW8" s="124">
        <f t="shared" si="3"/>
        <v>0</v>
      </c>
      <c r="AX8" s="124" t="str">
        <f t="shared" si="3"/>
        <v/>
      </c>
      <c r="AY8" s="368">
        <f t="shared" ref="AY8:AY25" si="4">IF(F8="No one",0,(SUM(K8:AX8))*G8)</f>
        <v>96</v>
      </c>
      <c r="AZ8" s="368"/>
      <c r="BA8" s="368"/>
      <c r="BB8" s="368"/>
      <c r="BC8" s="368"/>
      <c r="BD8" s="368"/>
      <c r="BE8" s="136">
        <f>AY8/8</f>
        <v>12</v>
      </c>
      <c r="BF8" s="147">
        <f ca="1">AY8-H8</f>
        <v>60</v>
      </c>
      <c r="BG8" s="148">
        <f ca="1">BF8/8</f>
        <v>7.5</v>
      </c>
    </row>
    <row r="9" spans="2:59" x14ac:dyDescent="0.2">
      <c r="B9" s="100" t="s">
        <v>222</v>
      </c>
      <c r="C9" s="155">
        <f>SUM(AY6:BB25)</f>
        <v>116</v>
      </c>
      <c r="D9" s="103">
        <f>C9/8</f>
        <v>14.5</v>
      </c>
      <c r="E9" s="13"/>
      <c r="F9" s="113" t="s">
        <v>48</v>
      </c>
      <c r="G9" s="110">
        <v>1</v>
      </c>
      <c r="H9" s="140">
        <f>SUMIF(Sprint!$J$6:$J$1833,F9,Sprint!$EI$6:$EI$1833)</f>
        <v>0</v>
      </c>
      <c r="I9" s="141">
        <f>H9/8</f>
        <v>0</v>
      </c>
      <c r="J9" s="116"/>
      <c r="K9" s="52">
        <v>8</v>
      </c>
      <c r="L9" s="53">
        <v>4</v>
      </c>
      <c r="M9" s="53">
        <v>8</v>
      </c>
      <c r="N9" s="53">
        <f t="shared" si="2"/>
        <v>0</v>
      </c>
      <c r="O9" s="53" t="str">
        <f t="shared" si="2"/>
        <v/>
      </c>
      <c r="P9" s="126" t="str">
        <f t="shared" ref="K9:Z25" si="5">IF(OR(WEEKDAY(P$6)=7,WEEKDAY(P$6)=1), "", 0)</f>
        <v/>
      </c>
      <c r="Q9" s="126">
        <f t="shared" si="5"/>
        <v>0</v>
      </c>
      <c r="R9" s="126">
        <f t="shared" si="5"/>
        <v>0</v>
      </c>
      <c r="S9" s="126">
        <f t="shared" si="5"/>
        <v>0</v>
      </c>
      <c r="T9" s="126">
        <f t="shared" si="5"/>
        <v>0</v>
      </c>
      <c r="U9" s="127">
        <v>0</v>
      </c>
      <c r="V9" s="127"/>
      <c r="W9" s="126" t="str">
        <f t="shared" si="5"/>
        <v/>
      </c>
      <c r="X9" s="126">
        <f t="shared" si="5"/>
        <v>0</v>
      </c>
      <c r="Y9" s="128">
        <f t="shared" si="5"/>
        <v>0</v>
      </c>
      <c r="Z9" s="128">
        <f t="shared" si="5"/>
        <v>0</v>
      </c>
      <c r="AA9" s="128">
        <f t="shared" si="3"/>
        <v>0</v>
      </c>
      <c r="AB9" s="128">
        <f t="shared" si="3"/>
        <v>0</v>
      </c>
      <c r="AC9" s="128" t="str">
        <f t="shared" si="3"/>
        <v/>
      </c>
      <c r="AD9" s="126" t="str">
        <f t="shared" si="3"/>
        <v/>
      </c>
      <c r="AE9" s="126">
        <f t="shared" si="3"/>
        <v>0</v>
      </c>
      <c r="AF9" s="127">
        <f t="shared" si="3"/>
        <v>0</v>
      </c>
      <c r="AG9" s="127">
        <f t="shared" si="3"/>
        <v>0</v>
      </c>
      <c r="AH9" s="127">
        <f t="shared" si="3"/>
        <v>0</v>
      </c>
      <c r="AI9" s="127">
        <f t="shared" si="3"/>
        <v>0</v>
      </c>
      <c r="AJ9" s="127" t="str">
        <f t="shared" si="3"/>
        <v/>
      </c>
      <c r="AK9" s="126" t="str">
        <f t="shared" si="3"/>
        <v/>
      </c>
      <c r="AL9" s="126">
        <f t="shared" si="3"/>
        <v>0</v>
      </c>
      <c r="AM9" s="127">
        <f t="shared" si="3"/>
        <v>0</v>
      </c>
      <c r="AN9" s="127">
        <f t="shared" si="3"/>
        <v>0</v>
      </c>
      <c r="AO9" s="127">
        <f t="shared" si="3"/>
        <v>0</v>
      </c>
      <c r="AP9" s="127">
        <f t="shared" si="3"/>
        <v>0</v>
      </c>
      <c r="AQ9" s="127" t="str">
        <f t="shared" si="3"/>
        <v/>
      </c>
      <c r="AR9" s="126" t="str">
        <f t="shared" si="3"/>
        <v/>
      </c>
      <c r="AS9" s="126">
        <f t="shared" si="3"/>
        <v>0</v>
      </c>
      <c r="AT9" s="127">
        <f t="shared" si="3"/>
        <v>0</v>
      </c>
      <c r="AU9" s="127">
        <f t="shared" si="3"/>
        <v>0</v>
      </c>
      <c r="AV9" s="127">
        <f t="shared" si="3"/>
        <v>0</v>
      </c>
      <c r="AW9" s="127">
        <f t="shared" si="3"/>
        <v>0</v>
      </c>
      <c r="AX9" s="127" t="str">
        <f t="shared" si="3"/>
        <v/>
      </c>
      <c r="AY9" s="366">
        <f t="shared" si="4"/>
        <v>20</v>
      </c>
      <c r="AZ9" s="366"/>
      <c r="BA9" s="366"/>
      <c r="BB9" s="366"/>
      <c r="BC9" s="366"/>
      <c r="BD9" s="366"/>
      <c r="BE9" s="137">
        <f t="shared" ref="BE9" si="6">AY9/8</f>
        <v>2.5</v>
      </c>
      <c r="BF9" s="145">
        <f t="shared" ref="BF9:BF25" si="7">AY9-H9</f>
        <v>20</v>
      </c>
      <c r="BG9" s="133">
        <f t="shared" ref="BG9:BG25" si="8">BF9/8</f>
        <v>2.5</v>
      </c>
    </row>
    <row r="10" spans="2:59" x14ac:dyDescent="0.2">
      <c r="B10" s="101" t="s">
        <v>223</v>
      </c>
      <c r="C10" s="156">
        <f>Sprint!M44</f>
        <v>36</v>
      </c>
      <c r="D10" s="102">
        <f>C10/8</f>
        <v>4.5</v>
      </c>
      <c r="E10" s="10"/>
      <c r="F10" s="113" t="s">
        <v>49</v>
      </c>
      <c r="G10" s="110">
        <v>1</v>
      </c>
      <c r="H10" s="140">
        <f>SUMIF(Sprint!$J$6:$J$1833,F10,Sprint!$EI$6:$EI$1833)</f>
        <v>0</v>
      </c>
      <c r="I10" s="141">
        <f>H10/8</f>
        <v>0</v>
      </c>
      <c r="J10" s="116"/>
      <c r="K10" s="52">
        <f t="shared" si="5"/>
        <v>0</v>
      </c>
      <c r="L10" s="53">
        <f t="shared" si="2"/>
        <v>0</v>
      </c>
      <c r="M10" s="53">
        <f t="shared" si="2"/>
        <v>0</v>
      </c>
      <c r="N10" s="53"/>
      <c r="O10" s="53" t="str">
        <f t="shared" si="2"/>
        <v/>
      </c>
      <c r="P10" s="126" t="str">
        <f t="shared" si="5"/>
        <v/>
      </c>
      <c r="Q10" s="126">
        <f t="shared" si="5"/>
        <v>0</v>
      </c>
      <c r="R10" s="127">
        <f t="shared" si="3"/>
        <v>0</v>
      </c>
      <c r="S10" s="127">
        <f t="shared" si="3"/>
        <v>0</v>
      </c>
      <c r="T10" s="127">
        <f t="shared" si="3"/>
        <v>0</v>
      </c>
      <c r="U10" s="127">
        <f t="shared" si="3"/>
        <v>0</v>
      </c>
      <c r="V10" s="127" t="str">
        <f t="shared" si="3"/>
        <v/>
      </c>
      <c r="W10" s="126" t="str">
        <f t="shared" si="3"/>
        <v/>
      </c>
      <c r="X10" s="126">
        <f t="shared" si="3"/>
        <v>0</v>
      </c>
      <c r="Y10" s="128">
        <f t="shared" si="3"/>
        <v>0</v>
      </c>
      <c r="Z10" s="128">
        <f t="shared" si="3"/>
        <v>0</v>
      </c>
      <c r="AA10" s="128">
        <f t="shared" si="3"/>
        <v>0</v>
      </c>
      <c r="AB10" s="128">
        <f t="shared" si="3"/>
        <v>0</v>
      </c>
      <c r="AC10" s="128" t="str">
        <f t="shared" si="3"/>
        <v/>
      </c>
      <c r="AD10" s="126" t="str">
        <f t="shared" si="3"/>
        <v/>
      </c>
      <c r="AE10" s="126">
        <f t="shared" si="3"/>
        <v>0</v>
      </c>
      <c r="AF10" s="127">
        <f t="shared" si="3"/>
        <v>0</v>
      </c>
      <c r="AG10" s="127">
        <f t="shared" si="3"/>
        <v>0</v>
      </c>
      <c r="AH10" s="127">
        <f t="shared" si="3"/>
        <v>0</v>
      </c>
      <c r="AI10" s="127">
        <f t="shared" si="3"/>
        <v>0</v>
      </c>
      <c r="AJ10" s="127" t="str">
        <f t="shared" si="3"/>
        <v/>
      </c>
      <c r="AK10" s="126" t="str">
        <f t="shared" si="3"/>
        <v/>
      </c>
      <c r="AL10" s="126">
        <f t="shared" si="3"/>
        <v>0</v>
      </c>
      <c r="AM10" s="127">
        <f t="shared" si="3"/>
        <v>0</v>
      </c>
      <c r="AN10" s="127">
        <f t="shared" si="3"/>
        <v>0</v>
      </c>
      <c r="AO10" s="127">
        <f t="shared" si="3"/>
        <v>0</v>
      </c>
      <c r="AP10" s="127">
        <f t="shared" si="3"/>
        <v>0</v>
      </c>
      <c r="AQ10" s="127" t="str">
        <f t="shared" si="3"/>
        <v/>
      </c>
      <c r="AR10" s="126" t="str">
        <f t="shared" si="3"/>
        <v/>
      </c>
      <c r="AS10" s="126">
        <f t="shared" si="3"/>
        <v>0</v>
      </c>
      <c r="AT10" s="127">
        <f t="shared" si="3"/>
        <v>0</v>
      </c>
      <c r="AU10" s="127">
        <f t="shared" si="3"/>
        <v>0</v>
      </c>
      <c r="AV10" s="127">
        <f t="shared" si="3"/>
        <v>0</v>
      </c>
      <c r="AW10" s="127">
        <f t="shared" si="3"/>
        <v>0</v>
      </c>
      <c r="AX10" s="127" t="str">
        <f t="shared" si="3"/>
        <v/>
      </c>
      <c r="AY10" s="366">
        <f t="shared" si="4"/>
        <v>0</v>
      </c>
      <c r="AZ10" s="366"/>
      <c r="BA10" s="366"/>
      <c r="BB10" s="366"/>
      <c r="BC10" s="366"/>
      <c r="BD10" s="366"/>
      <c r="BE10" s="137">
        <f t="shared" ref="BE10:BE12" si="9">AY10/8</f>
        <v>0</v>
      </c>
      <c r="BF10" s="145">
        <f t="shared" si="7"/>
        <v>0</v>
      </c>
      <c r="BG10" s="133">
        <f t="shared" si="8"/>
        <v>0</v>
      </c>
    </row>
    <row r="11" spans="2:59" ht="13.5" thickBot="1" x14ac:dyDescent="0.25">
      <c r="B11" s="101" t="s">
        <v>225</v>
      </c>
      <c r="C11" s="156">
        <f ca="1">SUM(H8:H25)</f>
        <v>36</v>
      </c>
      <c r="D11" s="102">
        <f ca="1">C11/8</f>
        <v>4.5</v>
      </c>
      <c r="E11" s="15"/>
      <c r="F11" s="113" t="s">
        <v>50</v>
      </c>
      <c r="G11" s="110">
        <v>1</v>
      </c>
      <c r="H11" s="140">
        <f>SUMIF(Sprint!$J$6:$J$1833,F11,Sprint!$EI$6:$EI$1833)</f>
        <v>0</v>
      </c>
      <c r="I11" s="141">
        <f>H11/8</f>
        <v>0</v>
      </c>
      <c r="J11" s="116"/>
      <c r="K11" s="52">
        <f t="shared" si="5"/>
        <v>0</v>
      </c>
      <c r="L11" s="53">
        <f t="shared" si="2"/>
        <v>0</v>
      </c>
      <c r="M11" s="53">
        <f t="shared" si="2"/>
        <v>0</v>
      </c>
      <c r="N11" s="53"/>
      <c r="O11" s="53" t="str">
        <f t="shared" si="2"/>
        <v/>
      </c>
      <c r="P11" s="126" t="str">
        <f t="shared" si="5"/>
        <v/>
      </c>
      <c r="Q11" s="126">
        <f t="shared" si="5"/>
        <v>0</v>
      </c>
      <c r="R11" s="127">
        <f t="shared" si="3"/>
        <v>0</v>
      </c>
      <c r="S11" s="127">
        <f t="shared" si="3"/>
        <v>0</v>
      </c>
      <c r="T11" s="127">
        <f t="shared" si="3"/>
        <v>0</v>
      </c>
      <c r="U11" s="127">
        <f t="shared" si="3"/>
        <v>0</v>
      </c>
      <c r="V11" s="127" t="str">
        <f t="shared" si="3"/>
        <v/>
      </c>
      <c r="W11" s="126" t="str">
        <f t="shared" si="3"/>
        <v/>
      </c>
      <c r="X11" s="126">
        <f t="shared" si="3"/>
        <v>0</v>
      </c>
      <c r="Y11" s="128">
        <f t="shared" si="3"/>
        <v>0</v>
      </c>
      <c r="Z11" s="128">
        <f t="shared" si="3"/>
        <v>0</v>
      </c>
      <c r="AA11" s="128">
        <f t="shared" si="3"/>
        <v>0</v>
      </c>
      <c r="AB11" s="128">
        <f t="shared" si="3"/>
        <v>0</v>
      </c>
      <c r="AC11" s="128" t="str">
        <f t="shared" si="3"/>
        <v/>
      </c>
      <c r="AD11" s="126" t="str">
        <f t="shared" si="3"/>
        <v/>
      </c>
      <c r="AE11" s="126">
        <f t="shared" si="3"/>
        <v>0</v>
      </c>
      <c r="AF11" s="127">
        <f t="shared" si="3"/>
        <v>0</v>
      </c>
      <c r="AG11" s="127">
        <f t="shared" si="3"/>
        <v>0</v>
      </c>
      <c r="AH11" s="127">
        <f t="shared" si="3"/>
        <v>0</v>
      </c>
      <c r="AI11" s="127">
        <f t="shared" si="3"/>
        <v>0</v>
      </c>
      <c r="AJ11" s="127" t="str">
        <f t="shared" si="3"/>
        <v/>
      </c>
      <c r="AK11" s="126" t="str">
        <f t="shared" si="3"/>
        <v/>
      </c>
      <c r="AL11" s="126">
        <f t="shared" si="3"/>
        <v>0</v>
      </c>
      <c r="AM11" s="127">
        <f t="shared" si="3"/>
        <v>0</v>
      </c>
      <c r="AN11" s="127">
        <f t="shared" si="3"/>
        <v>0</v>
      </c>
      <c r="AO11" s="127">
        <f t="shared" si="3"/>
        <v>0</v>
      </c>
      <c r="AP11" s="127">
        <f t="shared" si="3"/>
        <v>0</v>
      </c>
      <c r="AQ11" s="127" t="str">
        <f t="shared" si="3"/>
        <v/>
      </c>
      <c r="AR11" s="126" t="str">
        <f t="shared" si="3"/>
        <v/>
      </c>
      <c r="AS11" s="126">
        <f t="shared" si="3"/>
        <v>0</v>
      </c>
      <c r="AT11" s="127">
        <f t="shared" si="3"/>
        <v>0</v>
      </c>
      <c r="AU11" s="127">
        <f t="shared" si="3"/>
        <v>0</v>
      </c>
      <c r="AV11" s="127">
        <f t="shared" si="3"/>
        <v>0</v>
      </c>
      <c r="AW11" s="127">
        <f t="shared" si="3"/>
        <v>0</v>
      </c>
      <c r="AX11" s="127" t="str">
        <f t="shared" si="3"/>
        <v/>
      </c>
      <c r="AY11" s="366">
        <f t="shared" si="4"/>
        <v>0</v>
      </c>
      <c r="AZ11" s="366"/>
      <c r="BA11" s="366"/>
      <c r="BB11" s="366"/>
      <c r="BC11" s="366"/>
      <c r="BD11" s="366"/>
      <c r="BE11" s="137">
        <f t="shared" si="9"/>
        <v>0</v>
      </c>
      <c r="BF11" s="145">
        <f t="shared" si="7"/>
        <v>0</v>
      </c>
      <c r="BG11" s="133">
        <f t="shared" si="8"/>
        <v>0</v>
      </c>
    </row>
    <row r="12" spans="2:59" ht="13.5" thickBot="1" x14ac:dyDescent="0.25">
      <c r="B12" s="104" t="s">
        <v>224</v>
      </c>
      <c r="C12" s="157">
        <f ca="1">C9-C11</f>
        <v>80</v>
      </c>
      <c r="D12" s="105">
        <f ca="1">C12/8</f>
        <v>10</v>
      </c>
      <c r="E12" s="15"/>
      <c r="F12" s="113" t="s">
        <v>51</v>
      </c>
      <c r="G12" s="110">
        <v>1</v>
      </c>
      <c r="H12" s="140">
        <f>SUMIF(Sprint!$J$6:$J$1833,F12,Sprint!$EI$6:$EI$1833)</f>
        <v>0</v>
      </c>
      <c r="I12" s="141">
        <f t="shared" ref="I12:I25" si="10">H12/8</f>
        <v>0</v>
      </c>
      <c r="J12" s="116"/>
      <c r="K12" s="52">
        <f t="shared" si="5"/>
        <v>0</v>
      </c>
      <c r="L12" s="53" t="s">
        <v>112</v>
      </c>
      <c r="M12" s="53">
        <f t="shared" si="2"/>
        <v>0</v>
      </c>
      <c r="N12" s="53">
        <f t="shared" ref="N12:N25" si="11">IF(OR(WEEKDAY(N$6)=7,WEEKDAY(N$6)=1), "", 0)</f>
        <v>0</v>
      </c>
      <c r="O12" s="53" t="str">
        <f t="shared" si="2"/>
        <v/>
      </c>
      <c r="P12" s="126" t="str">
        <f t="shared" si="5"/>
        <v/>
      </c>
      <c r="Q12" s="126">
        <f t="shared" si="5"/>
        <v>0</v>
      </c>
      <c r="R12" s="127">
        <f t="shared" si="3"/>
        <v>0</v>
      </c>
      <c r="S12" s="127">
        <f t="shared" si="3"/>
        <v>0</v>
      </c>
      <c r="T12" s="127">
        <f t="shared" si="3"/>
        <v>0</v>
      </c>
      <c r="U12" s="127">
        <f t="shared" si="3"/>
        <v>0</v>
      </c>
      <c r="V12" s="127" t="str">
        <f t="shared" si="3"/>
        <v/>
      </c>
      <c r="W12" s="126" t="str">
        <f t="shared" si="3"/>
        <v/>
      </c>
      <c r="X12" s="126">
        <f t="shared" si="3"/>
        <v>0</v>
      </c>
      <c r="Y12" s="128">
        <f t="shared" si="3"/>
        <v>0</v>
      </c>
      <c r="Z12" s="128">
        <f t="shared" si="3"/>
        <v>0</v>
      </c>
      <c r="AA12" s="128">
        <f t="shared" si="3"/>
        <v>0</v>
      </c>
      <c r="AB12" s="128">
        <f t="shared" si="3"/>
        <v>0</v>
      </c>
      <c r="AC12" s="128" t="str">
        <f t="shared" si="3"/>
        <v/>
      </c>
      <c r="AD12" s="126" t="str">
        <f t="shared" si="3"/>
        <v/>
      </c>
      <c r="AE12" s="126">
        <f t="shared" si="3"/>
        <v>0</v>
      </c>
      <c r="AF12" s="126">
        <f t="shared" si="3"/>
        <v>0</v>
      </c>
      <c r="AG12" s="126">
        <f t="shared" si="3"/>
        <v>0</v>
      </c>
      <c r="AH12" s="126">
        <f t="shared" si="3"/>
        <v>0</v>
      </c>
      <c r="AI12" s="126">
        <f t="shared" si="3"/>
        <v>0</v>
      </c>
      <c r="AJ12" s="126" t="str">
        <f t="shared" si="3"/>
        <v/>
      </c>
      <c r="AK12" s="126" t="str">
        <f t="shared" si="3"/>
        <v/>
      </c>
      <c r="AL12" s="126">
        <f t="shared" si="3"/>
        <v>0</v>
      </c>
      <c r="AM12" s="126">
        <f t="shared" si="3"/>
        <v>0</v>
      </c>
      <c r="AN12" s="126">
        <f t="shared" si="3"/>
        <v>0</v>
      </c>
      <c r="AO12" s="126">
        <f t="shared" si="3"/>
        <v>0</v>
      </c>
      <c r="AP12" s="126">
        <f t="shared" si="3"/>
        <v>0</v>
      </c>
      <c r="AQ12" s="126" t="str">
        <f t="shared" si="3"/>
        <v/>
      </c>
      <c r="AR12" s="126" t="str">
        <f t="shared" si="3"/>
        <v/>
      </c>
      <c r="AS12" s="126">
        <f t="shared" si="3"/>
        <v>0</v>
      </c>
      <c r="AT12" s="126">
        <f t="shared" si="3"/>
        <v>0</v>
      </c>
      <c r="AU12" s="126">
        <f t="shared" si="3"/>
        <v>0</v>
      </c>
      <c r="AV12" s="126">
        <f t="shared" si="3"/>
        <v>0</v>
      </c>
      <c r="AW12" s="126">
        <f t="shared" si="3"/>
        <v>0</v>
      </c>
      <c r="AX12" s="126" t="str">
        <f t="shared" si="3"/>
        <v/>
      </c>
      <c r="AY12" s="366">
        <f t="shared" si="4"/>
        <v>0</v>
      </c>
      <c r="AZ12" s="366"/>
      <c r="BA12" s="366"/>
      <c r="BB12" s="366"/>
      <c r="BC12" s="366"/>
      <c r="BD12" s="366"/>
      <c r="BE12" s="137">
        <f t="shared" si="9"/>
        <v>0</v>
      </c>
      <c r="BF12" s="145">
        <f t="shared" si="7"/>
        <v>0</v>
      </c>
      <c r="BG12" s="133">
        <f t="shared" si="8"/>
        <v>0</v>
      </c>
    </row>
    <row r="13" spans="2:59" x14ac:dyDescent="0.2">
      <c r="B13" s="108"/>
      <c r="E13" s="16"/>
      <c r="F13" s="113"/>
      <c r="G13" s="110"/>
      <c r="H13" s="140">
        <f>SUMIF(Sprint!$J$6:$J$1833,F13,Sprint!$EI$6:$EI$1833)</f>
        <v>0</v>
      </c>
      <c r="I13" s="141">
        <f t="shared" si="10"/>
        <v>0</v>
      </c>
      <c r="J13" s="116"/>
      <c r="K13" s="52">
        <f t="shared" si="5"/>
        <v>0</v>
      </c>
      <c r="L13" s="53">
        <f t="shared" si="2"/>
        <v>0</v>
      </c>
      <c r="M13" s="53">
        <f t="shared" si="2"/>
        <v>0</v>
      </c>
      <c r="N13" s="53">
        <f t="shared" si="11"/>
        <v>0</v>
      </c>
      <c r="O13" s="53" t="str">
        <f t="shared" si="2"/>
        <v/>
      </c>
      <c r="P13" s="126" t="str">
        <f t="shared" si="5"/>
        <v/>
      </c>
      <c r="Q13" s="126">
        <f t="shared" si="5"/>
        <v>0</v>
      </c>
      <c r="R13" s="127">
        <f t="shared" si="3"/>
        <v>0</v>
      </c>
      <c r="S13" s="127">
        <f t="shared" si="3"/>
        <v>0</v>
      </c>
      <c r="T13" s="127">
        <f t="shared" si="3"/>
        <v>0</v>
      </c>
      <c r="U13" s="127">
        <f t="shared" si="3"/>
        <v>0</v>
      </c>
      <c r="V13" s="127" t="str">
        <f t="shared" si="3"/>
        <v/>
      </c>
      <c r="W13" s="128" t="str">
        <f t="shared" si="3"/>
        <v/>
      </c>
      <c r="X13" s="128">
        <f t="shared" si="3"/>
        <v>0</v>
      </c>
      <c r="Y13" s="128">
        <f t="shared" si="3"/>
        <v>0</v>
      </c>
      <c r="Z13" s="128">
        <f t="shared" si="3"/>
        <v>0</v>
      </c>
      <c r="AA13" s="128">
        <f t="shared" si="3"/>
        <v>0</v>
      </c>
      <c r="AB13" s="128">
        <f t="shared" si="3"/>
        <v>0</v>
      </c>
      <c r="AC13" s="128" t="str">
        <f t="shared" si="3"/>
        <v/>
      </c>
      <c r="AD13" s="128" t="str">
        <f t="shared" si="3"/>
        <v/>
      </c>
      <c r="AE13" s="128">
        <f t="shared" si="3"/>
        <v>0</v>
      </c>
      <c r="AF13" s="128">
        <f t="shared" si="3"/>
        <v>0</v>
      </c>
      <c r="AG13" s="128">
        <f t="shared" si="3"/>
        <v>0</v>
      </c>
      <c r="AH13" s="128">
        <f t="shared" si="3"/>
        <v>0</v>
      </c>
      <c r="AI13" s="128">
        <f t="shared" si="3"/>
        <v>0</v>
      </c>
      <c r="AJ13" s="128" t="str">
        <f t="shared" si="3"/>
        <v/>
      </c>
      <c r="AK13" s="128" t="str">
        <f t="shared" si="3"/>
        <v/>
      </c>
      <c r="AL13" s="128">
        <f t="shared" si="3"/>
        <v>0</v>
      </c>
      <c r="AM13" s="128">
        <f t="shared" si="3"/>
        <v>0</v>
      </c>
      <c r="AN13" s="128">
        <f t="shared" si="3"/>
        <v>0</v>
      </c>
      <c r="AO13" s="128">
        <f t="shared" si="3"/>
        <v>0</v>
      </c>
      <c r="AP13" s="128">
        <f t="shared" si="3"/>
        <v>0</v>
      </c>
      <c r="AQ13" s="128" t="str">
        <f t="shared" si="3"/>
        <v/>
      </c>
      <c r="AR13" s="128" t="str">
        <f t="shared" si="3"/>
        <v/>
      </c>
      <c r="AS13" s="128">
        <f t="shared" si="3"/>
        <v>0</v>
      </c>
      <c r="AT13" s="128">
        <f t="shared" si="3"/>
        <v>0</v>
      </c>
      <c r="AU13" s="128">
        <f t="shared" si="3"/>
        <v>0</v>
      </c>
      <c r="AV13" s="128">
        <f t="shared" si="3"/>
        <v>0</v>
      </c>
      <c r="AW13" s="128">
        <f t="shared" si="3"/>
        <v>0</v>
      </c>
      <c r="AX13" s="128" t="str">
        <f t="shared" si="3"/>
        <v/>
      </c>
      <c r="AY13" s="366">
        <f t="shared" si="4"/>
        <v>0</v>
      </c>
      <c r="AZ13" s="366"/>
      <c r="BA13" s="366"/>
      <c r="BB13" s="366"/>
      <c r="BC13" s="366"/>
      <c r="BD13" s="366"/>
      <c r="BE13" s="137">
        <f t="shared" ref="BE13:BE25" si="12">AY13/8</f>
        <v>0</v>
      </c>
      <c r="BF13" s="145">
        <f t="shared" si="7"/>
        <v>0</v>
      </c>
      <c r="BG13" s="133">
        <f t="shared" si="8"/>
        <v>0</v>
      </c>
    </row>
    <row r="14" spans="2:59" ht="13.5" thickBot="1" x14ac:dyDescent="0.25">
      <c r="B14" s="362" t="s">
        <v>131</v>
      </c>
      <c r="C14" s="360"/>
      <c r="D14" s="360"/>
      <c r="E14" s="10"/>
      <c r="F14" s="113"/>
      <c r="G14" s="110"/>
      <c r="H14" s="140">
        <f>SUMIF(Sprint!$J$6:$J$1833,F14,Sprint!$EI$6:$EI$1833)</f>
        <v>0</v>
      </c>
      <c r="I14" s="141">
        <f t="shared" si="10"/>
        <v>0</v>
      </c>
      <c r="J14" s="116"/>
      <c r="K14" s="52">
        <f t="shared" si="5"/>
        <v>0</v>
      </c>
      <c r="L14" s="53">
        <f t="shared" si="2"/>
        <v>0</v>
      </c>
      <c r="M14" s="53">
        <f t="shared" si="2"/>
        <v>0</v>
      </c>
      <c r="N14" s="53">
        <f t="shared" si="11"/>
        <v>0</v>
      </c>
      <c r="O14" s="53" t="str">
        <f t="shared" si="2"/>
        <v/>
      </c>
      <c r="P14" s="126" t="str">
        <f t="shared" si="5"/>
        <v/>
      </c>
      <c r="Q14" s="126">
        <f t="shared" si="5"/>
        <v>0</v>
      </c>
      <c r="R14" s="127">
        <f t="shared" si="3"/>
        <v>0</v>
      </c>
      <c r="S14" s="127">
        <f t="shared" si="3"/>
        <v>0</v>
      </c>
      <c r="T14" s="127">
        <f t="shared" si="3"/>
        <v>0</v>
      </c>
      <c r="U14" s="127">
        <f t="shared" si="3"/>
        <v>0</v>
      </c>
      <c r="V14" s="127" t="str">
        <f t="shared" si="3"/>
        <v/>
      </c>
      <c r="W14" s="128" t="str">
        <f t="shared" si="3"/>
        <v/>
      </c>
      <c r="X14" s="128">
        <f t="shared" si="3"/>
        <v>0</v>
      </c>
      <c r="Y14" s="128">
        <f t="shared" si="3"/>
        <v>0</v>
      </c>
      <c r="Z14" s="128">
        <f t="shared" si="3"/>
        <v>0</v>
      </c>
      <c r="AA14" s="128">
        <f t="shared" si="3"/>
        <v>0</v>
      </c>
      <c r="AB14" s="128">
        <f t="shared" si="3"/>
        <v>0</v>
      </c>
      <c r="AC14" s="128" t="str">
        <f t="shared" si="3"/>
        <v/>
      </c>
      <c r="AD14" s="128" t="str">
        <f t="shared" si="3"/>
        <v/>
      </c>
      <c r="AE14" s="128">
        <f t="shared" si="3"/>
        <v>0</v>
      </c>
      <c r="AF14" s="128">
        <f t="shared" si="3"/>
        <v>0</v>
      </c>
      <c r="AG14" s="128">
        <f t="shared" si="3"/>
        <v>0</v>
      </c>
      <c r="AH14" s="128">
        <f t="shared" si="3"/>
        <v>0</v>
      </c>
      <c r="AI14" s="128">
        <f t="shared" si="3"/>
        <v>0</v>
      </c>
      <c r="AJ14" s="128" t="str">
        <f t="shared" si="3"/>
        <v/>
      </c>
      <c r="AK14" s="128" t="str">
        <f t="shared" si="3"/>
        <v/>
      </c>
      <c r="AL14" s="128">
        <f t="shared" si="3"/>
        <v>0</v>
      </c>
      <c r="AM14" s="128">
        <f t="shared" si="3"/>
        <v>0</v>
      </c>
      <c r="AN14" s="128">
        <f t="shared" si="3"/>
        <v>0</v>
      </c>
      <c r="AO14" s="128">
        <f t="shared" si="3"/>
        <v>0</v>
      </c>
      <c r="AP14" s="128">
        <f t="shared" si="3"/>
        <v>0</v>
      </c>
      <c r="AQ14" s="128" t="str">
        <f t="shared" si="3"/>
        <v/>
      </c>
      <c r="AR14" s="128" t="str">
        <f t="shared" si="3"/>
        <v/>
      </c>
      <c r="AS14" s="128">
        <f t="shared" si="3"/>
        <v>0</v>
      </c>
      <c r="AT14" s="128">
        <f t="shared" si="3"/>
        <v>0</v>
      </c>
      <c r="AU14" s="128">
        <f t="shared" si="3"/>
        <v>0</v>
      </c>
      <c r="AV14" s="128">
        <f t="shared" si="3"/>
        <v>0</v>
      </c>
      <c r="AW14" s="128">
        <f t="shared" si="3"/>
        <v>0</v>
      </c>
      <c r="AX14" s="128" t="str">
        <f t="shared" si="3"/>
        <v/>
      </c>
      <c r="AY14" s="366">
        <f t="shared" si="4"/>
        <v>0</v>
      </c>
      <c r="AZ14" s="366"/>
      <c r="BA14" s="366"/>
      <c r="BB14" s="366"/>
      <c r="BC14" s="366"/>
      <c r="BD14" s="366"/>
      <c r="BE14" s="137">
        <f t="shared" si="12"/>
        <v>0</v>
      </c>
      <c r="BF14" s="145">
        <f t="shared" si="7"/>
        <v>0</v>
      </c>
      <c r="BG14" s="133">
        <f t="shared" si="8"/>
        <v>0</v>
      </c>
    </row>
    <row r="15" spans="2:59" x14ac:dyDescent="0.2">
      <c r="B15" s="356" t="s">
        <v>183</v>
      </c>
      <c r="C15" s="357"/>
      <c r="D15" s="358"/>
      <c r="E15" s="10"/>
      <c r="F15" s="113" t="s">
        <v>104</v>
      </c>
      <c r="G15" s="110">
        <v>0</v>
      </c>
      <c r="H15" s="140">
        <f>SUMIF(Sprint!$J$6:$J$1833,F15,Sprint!$EI$6:$EI$1833)</f>
        <v>0</v>
      </c>
      <c r="I15" s="141">
        <f t="shared" si="10"/>
        <v>0</v>
      </c>
      <c r="J15" s="116"/>
      <c r="K15" s="52">
        <f t="shared" si="5"/>
        <v>0</v>
      </c>
      <c r="L15" s="53">
        <f t="shared" si="2"/>
        <v>0</v>
      </c>
      <c r="M15" s="53">
        <f t="shared" si="2"/>
        <v>0</v>
      </c>
      <c r="N15" s="53">
        <f t="shared" si="11"/>
        <v>0</v>
      </c>
      <c r="O15" s="53" t="str">
        <f t="shared" si="2"/>
        <v/>
      </c>
      <c r="P15" s="126" t="str">
        <f t="shared" si="5"/>
        <v/>
      </c>
      <c r="Q15" s="126">
        <f t="shared" si="5"/>
        <v>0</v>
      </c>
      <c r="R15" s="127">
        <f t="shared" si="3"/>
        <v>0</v>
      </c>
      <c r="S15" s="127">
        <f t="shared" si="3"/>
        <v>0</v>
      </c>
      <c r="T15" s="127">
        <f t="shared" si="3"/>
        <v>0</v>
      </c>
      <c r="U15" s="127">
        <f t="shared" si="3"/>
        <v>0</v>
      </c>
      <c r="V15" s="127" t="str">
        <f t="shared" si="3"/>
        <v/>
      </c>
      <c r="W15" s="128" t="str">
        <f t="shared" si="3"/>
        <v/>
      </c>
      <c r="X15" s="128">
        <f t="shared" si="3"/>
        <v>0</v>
      </c>
      <c r="Y15" s="128">
        <f t="shared" si="3"/>
        <v>0</v>
      </c>
      <c r="Z15" s="128">
        <f t="shared" si="3"/>
        <v>0</v>
      </c>
      <c r="AA15" s="128">
        <f t="shared" si="3"/>
        <v>0</v>
      </c>
      <c r="AB15" s="128">
        <f t="shared" si="3"/>
        <v>0</v>
      </c>
      <c r="AC15" s="128" t="str">
        <f t="shared" si="3"/>
        <v/>
      </c>
      <c r="AD15" s="128" t="str">
        <f t="shared" si="3"/>
        <v/>
      </c>
      <c r="AE15" s="128">
        <f t="shared" si="3"/>
        <v>0</v>
      </c>
      <c r="AF15" s="128">
        <f t="shared" si="3"/>
        <v>0</v>
      </c>
      <c r="AG15" s="128">
        <f t="shared" si="3"/>
        <v>0</v>
      </c>
      <c r="AH15" s="128">
        <f t="shared" si="3"/>
        <v>0</v>
      </c>
      <c r="AI15" s="128">
        <f t="shared" si="3"/>
        <v>0</v>
      </c>
      <c r="AJ15" s="128" t="str">
        <f t="shared" si="3"/>
        <v/>
      </c>
      <c r="AK15" s="128" t="str">
        <f t="shared" si="3"/>
        <v/>
      </c>
      <c r="AL15" s="128">
        <f t="shared" si="3"/>
        <v>0</v>
      </c>
      <c r="AM15" s="128">
        <f t="shared" si="3"/>
        <v>0</v>
      </c>
      <c r="AN15" s="128">
        <f t="shared" si="3"/>
        <v>0</v>
      </c>
      <c r="AO15" s="128">
        <f t="shared" si="3"/>
        <v>0</v>
      </c>
      <c r="AP15" s="128">
        <f t="shared" si="3"/>
        <v>0</v>
      </c>
      <c r="AQ15" s="128" t="str">
        <f t="shared" si="3"/>
        <v/>
      </c>
      <c r="AR15" s="128" t="str">
        <f t="shared" si="3"/>
        <v/>
      </c>
      <c r="AS15" s="128">
        <f t="shared" si="3"/>
        <v>0</v>
      </c>
      <c r="AT15" s="128">
        <f t="shared" si="3"/>
        <v>0</v>
      </c>
      <c r="AU15" s="128">
        <f t="shared" si="3"/>
        <v>0</v>
      </c>
      <c r="AV15" s="128">
        <f t="shared" si="3"/>
        <v>0</v>
      </c>
      <c r="AW15" s="128">
        <f t="shared" si="3"/>
        <v>0</v>
      </c>
      <c r="AX15" s="128" t="str">
        <f t="shared" si="3"/>
        <v/>
      </c>
      <c r="AY15" s="366">
        <f t="shared" si="4"/>
        <v>0</v>
      </c>
      <c r="AZ15" s="366"/>
      <c r="BA15" s="366"/>
      <c r="BB15" s="366"/>
      <c r="BC15" s="366"/>
      <c r="BD15" s="366"/>
      <c r="BE15" s="137">
        <f t="shared" si="12"/>
        <v>0</v>
      </c>
      <c r="BF15" s="145">
        <f t="shared" si="7"/>
        <v>0</v>
      </c>
      <c r="BG15" s="133">
        <f t="shared" si="8"/>
        <v>0</v>
      </c>
    </row>
    <row r="16" spans="2:59" ht="13.5" thickBot="1" x14ac:dyDescent="0.25">
      <c r="B16" s="359" t="s">
        <v>184</v>
      </c>
      <c r="C16" s="360"/>
      <c r="D16" s="361"/>
      <c r="E16" s="16"/>
      <c r="F16" s="113" t="s">
        <v>105</v>
      </c>
      <c r="G16" s="110">
        <v>0</v>
      </c>
      <c r="H16" s="140">
        <f>SUMIF(Sprint!$J$6:$J$1833,F16,Sprint!$EI$6:$EI$1833)</f>
        <v>0</v>
      </c>
      <c r="I16" s="141">
        <f t="shared" si="10"/>
        <v>0</v>
      </c>
      <c r="J16" s="116"/>
      <c r="K16" s="52">
        <f t="shared" si="5"/>
        <v>0</v>
      </c>
      <c r="L16" s="53">
        <f t="shared" si="2"/>
        <v>0</v>
      </c>
      <c r="M16" s="53">
        <f t="shared" si="2"/>
        <v>0</v>
      </c>
      <c r="N16" s="53">
        <f t="shared" si="11"/>
        <v>0</v>
      </c>
      <c r="O16" s="53" t="str">
        <f t="shared" si="2"/>
        <v/>
      </c>
      <c r="P16" s="126" t="str">
        <f t="shared" si="5"/>
        <v/>
      </c>
      <c r="Q16" s="126">
        <f t="shared" si="5"/>
        <v>0</v>
      </c>
      <c r="R16" s="127">
        <f t="shared" ref="R16:AX23" si="13">IF(OR(WEEKDAY(R$6)=7,WEEKDAY(R$6)=1), "", 0)</f>
        <v>0</v>
      </c>
      <c r="S16" s="127">
        <f t="shared" si="13"/>
        <v>0</v>
      </c>
      <c r="T16" s="127">
        <f t="shared" si="13"/>
        <v>0</v>
      </c>
      <c r="U16" s="127">
        <f t="shared" si="13"/>
        <v>0</v>
      </c>
      <c r="V16" s="127" t="str">
        <f t="shared" si="13"/>
        <v/>
      </c>
      <c r="W16" s="128" t="str">
        <f t="shared" si="13"/>
        <v/>
      </c>
      <c r="X16" s="128">
        <f t="shared" si="13"/>
        <v>0</v>
      </c>
      <c r="Y16" s="128">
        <f t="shared" si="13"/>
        <v>0</v>
      </c>
      <c r="Z16" s="128">
        <f t="shared" si="13"/>
        <v>0</v>
      </c>
      <c r="AA16" s="128">
        <f t="shared" si="13"/>
        <v>0</v>
      </c>
      <c r="AB16" s="128">
        <f t="shared" si="13"/>
        <v>0</v>
      </c>
      <c r="AC16" s="128" t="str">
        <f t="shared" si="13"/>
        <v/>
      </c>
      <c r="AD16" s="128" t="str">
        <f t="shared" si="13"/>
        <v/>
      </c>
      <c r="AE16" s="128">
        <f t="shared" si="13"/>
        <v>0</v>
      </c>
      <c r="AF16" s="128">
        <f t="shared" si="13"/>
        <v>0</v>
      </c>
      <c r="AG16" s="128">
        <f t="shared" si="13"/>
        <v>0</v>
      </c>
      <c r="AH16" s="128">
        <f t="shared" si="13"/>
        <v>0</v>
      </c>
      <c r="AI16" s="128">
        <f t="shared" si="13"/>
        <v>0</v>
      </c>
      <c r="AJ16" s="128" t="str">
        <f t="shared" si="13"/>
        <v/>
      </c>
      <c r="AK16" s="128" t="str">
        <f t="shared" si="13"/>
        <v/>
      </c>
      <c r="AL16" s="128">
        <f t="shared" si="13"/>
        <v>0</v>
      </c>
      <c r="AM16" s="128">
        <f t="shared" si="13"/>
        <v>0</v>
      </c>
      <c r="AN16" s="128">
        <f t="shared" si="13"/>
        <v>0</v>
      </c>
      <c r="AO16" s="128">
        <f t="shared" si="13"/>
        <v>0</v>
      </c>
      <c r="AP16" s="128">
        <f t="shared" si="13"/>
        <v>0</v>
      </c>
      <c r="AQ16" s="128" t="str">
        <f t="shared" si="13"/>
        <v/>
      </c>
      <c r="AR16" s="128" t="str">
        <f t="shared" si="13"/>
        <v/>
      </c>
      <c r="AS16" s="128">
        <f t="shared" si="13"/>
        <v>0</v>
      </c>
      <c r="AT16" s="128">
        <f t="shared" si="13"/>
        <v>0</v>
      </c>
      <c r="AU16" s="128">
        <f t="shared" si="13"/>
        <v>0</v>
      </c>
      <c r="AV16" s="128">
        <f t="shared" si="13"/>
        <v>0</v>
      </c>
      <c r="AW16" s="128">
        <f t="shared" si="13"/>
        <v>0</v>
      </c>
      <c r="AX16" s="128" t="str">
        <f t="shared" si="13"/>
        <v/>
      </c>
      <c r="AY16" s="366">
        <f t="shared" si="4"/>
        <v>0</v>
      </c>
      <c r="AZ16" s="366"/>
      <c r="BA16" s="366"/>
      <c r="BB16" s="366"/>
      <c r="BC16" s="366"/>
      <c r="BD16" s="366"/>
      <c r="BE16" s="137">
        <f t="shared" si="12"/>
        <v>0</v>
      </c>
      <c r="BF16" s="145">
        <f t="shared" si="7"/>
        <v>0</v>
      </c>
      <c r="BG16" s="133">
        <f t="shared" si="8"/>
        <v>0</v>
      </c>
    </row>
    <row r="17" spans="2:59" x14ac:dyDescent="0.2">
      <c r="B17" s="14"/>
      <c r="E17" s="16"/>
      <c r="F17" s="113"/>
      <c r="G17" s="110"/>
      <c r="H17" s="140">
        <f>SUMIF(Sprint!$J$6:$J$1833,F17,Sprint!$EI$6:$EI$1833)</f>
        <v>0</v>
      </c>
      <c r="I17" s="141">
        <f t="shared" si="10"/>
        <v>0</v>
      </c>
      <c r="J17" s="17"/>
      <c r="K17" s="52">
        <f t="shared" si="5"/>
        <v>0</v>
      </c>
      <c r="L17" s="53">
        <f t="shared" si="2"/>
        <v>0</v>
      </c>
      <c r="M17" s="53">
        <f t="shared" si="2"/>
        <v>0</v>
      </c>
      <c r="N17" s="53">
        <f t="shared" si="11"/>
        <v>0</v>
      </c>
      <c r="O17" s="53" t="str">
        <f t="shared" si="2"/>
        <v/>
      </c>
      <c r="P17" s="126" t="str">
        <f t="shared" si="5"/>
        <v/>
      </c>
      <c r="Q17" s="126">
        <f t="shared" si="5"/>
        <v>0</v>
      </c>
      <c r="R17" s="128">
        <f t="shared" si="13"/>
        <v>0</v>
      </c>
      <c r="S17" s="128">
        <f t="shared" si="13"/>
        <v>0</v>
      </c>
      <c r="T17" s="128">
        <f t="shared" si="13"/>
        <v>0</v>
      </c>
      <c r="U17" s="128">
        <f t="shared" si="13"/>
        <v>0</v>
      </c>
      <c r="V17" s="127" t="str">
        <f t="shared" si="13"/>
        <v/>
      </c>
      <c r="W17" s="128" t="str">
        <f t="shared" si="13"/>
        <v/>
      </c>
      <c r="X17" s="128">
        <f t="shared" si="13"/>
        <v>0</v>
      </c>
      <c r="Y17" s="128">
        <f t="shared" si="13"/>
        <v>0</v>
      </c>
      <c r="Z17" s="128">
        <f t="shared" si="13"/>
        <v>0</v>
      </c>
      <c r="AA17" s="128">
        <f t="shared" si="13"/>
        <v>0</v>
      </c>
      <c r="AB17" s="128">
        <f t="shared" si="13"/>
        <v>0</v>
      </c>
      <c r="AC17" s="128" t="str">
        <f t="shared" si="13"/>
        <v/>
      </c>
      <c r="AD17" s="128" t="str">
        <f t="shared" si="13"/>
        <v/>
      </c>
      <c r="AE17" s="128">
        <f t="shared" si="13"/>
        <v>0</v>
      </c>
      <c r="AF17" s="128">
        <f t="shared" si="13"/>
        <v>0</v>
      </c>
      <c r="AG17" s="128">
        <f t="shared" si="13"/>
        <v>0</v>
      </c>
      <c r="AH17" s="128">
        <f t="shared" si="13"/>
        <v>0</v>
      </c>
      <c r="AI17" s="128">
        <f t="shared" si="13"/>
        <v>0</v>
      </c>
      <c r="AJ17" s="128" t="str">
        <f t="shared" si="13"/>
        <v/>
      </c>
      <c r="AK17" s="128" t="str">
        <f t="shared" si="13"/>
        <v/>
      </c>
      <c r="AL17" s="128">
        <f t="shared" si="13"/>
        <v>0</v>
      </c>
      <c r="AM17" s="128">
        <f t="shared" si="13"/>
        <v>0</v>
      </c>
      <c r="AN17" s="128">
        <f t="shared" si="13"/>
        <v>0</v>
      </c>
      <c r="AO17" s="128">
        <f t="shared" si="13"/>
        <v>0</v>
      </c>
      <c r="AP17" s="128">
        <f t="shared" si="13"/>
        <v>0</v>
      </c>
      <c r="AQ17" s="128" t="str">
        <f t="shared" si="13"/>
        <v/>
      </c>
      <c r="AR17" s="128" t="str">
        <f t="shared" si="13"/>
        <v/>
      </c>
      <c r="AS17" s="128">
        <f t="shared" si="13"/>
        <v>0</v>
      </c>
      <c r="AT17" s="128">
        <f t="shared" si="13"/>
        <v>0</v>
      </c>
      <c r="AU17" s="128">
        <f t="shared" si="13"/>
        <v>0</v>
      </c>
      <c r="AV17" s="128">
        <f t="shared" si="13"/>
        <v>0</v>
      </c>
      <c r="AW17" s="128">
        <f t="shared" si="13"/>
        <v>0</v>
      </c>
      <c r="AX17" s="128" t="str">
        <f t="shared" si="13"/>
        <v/>
      </c>
      <c r="AY17" s="366">
        <f t="shared" si="4"/>
        <v>0</v>
      </c>
      <c r="AZ17" s="366"/>
      <c r="BA17" s="366"/>
      <c r="BB17" s="366"/>
      <c r="BC17" s="366"/>
      <c r="BD17" s="366"/>
      <c r="BE17" s="137">
        <f t="shared" si="12"/>
        <v>0</v>
      </c>
      <c r="BF17" s="131">
        <f t="shared" si="7"/>
        <v>0</v>
      </c>
      <c r="BG17" s="133">
        <f t="shared" si="8"/>
        <v>0</v>
      </c>
    </row>
    <row r="18" spans="2:59" x14ac:dyDescent="0.2">
      <c r="B18" s="14" t="s">
        <v>139</v>
      </c>
      <c r="E18" s="16"/>
      <c r="F18" s="113"/>
      <c r="G18" s="110"/>
      <c r="H18" s="140">
        <f>SUMIF(Sprint!$J$6:$J$1833,F18,Sprint!$EI$6:$EI$1833)</f>
        <v>0</v>
      </c>
      <c r="I18" s="141">
        <f t="shared" si="10"/>
        <v>0</v>
      </c>
      <c r="J18" s="17"/>
      <c r="K18" s="52">
        <f t="shared" si="5"/>
        <v>0</v>
      </c>
      <c r="L18" s="53">
        <f t="shared" si="2"/>
        <v>0</v>
      </c>
      <c r="M18" s="53">
        <f t="shared" si="2"/>
        <v>0</v>
      </c>
      <c r="N18" s="53">
        <f t="shared" si="11"/>
        <v>0</v>
      </c>
      <c r="O18" s="53" t="str">
        <f t="shared" si="2"/>
        <v/>
      </c>
      <c r="P18" s="126" t="str">
        <f t="shared" si="5"/>
        <v/>
      </c>
      <c r="Q18" s="126">
        <f t="shared" si="5"/>
        <v>0</v>
      </c>
      <c r="R18" s="128">
        <f t="shared" si="13"/>
        <v>0</v>
      </c>
      <c r="S18" s="128">
        <f t="shared" si="13"/>
        <v>0</v>
      </c>
      <c r="T18" s="128">
        <f t="shared" si="13"/>
        <v>0</v>
      </c>
      <c r="U18" s="128">
        <f t="shared" si="13"/>
        <v>0</v>
      </c>
      <c r="V18" s="127" t="str">
        <f t="shared" si="13"/>
        <v/>
      </c>
      <c r="W18" s="128" t="str">
        <f t="shared" si="13"/>
        <v/>
      </c>
      <c r="X18" s="128">
        <f t="shared" si="13"/>
        <v>0</v>
      </c>
      <c r="Y18" s="128">
        <f t="shared" si="13"/>
        <v>0</v>
      </c>
      <c r="Z18" s="128">
        <f t="shared" si="13"/>
        <v>0</v>
      </c>
      <c r="AA18" s="128">
        <f t="shared" si="13"/>
        <v>0</v>
      </c>
      <c r="AB18" s="128">
        <f t="shared" si="13"/>
        <v>0</v>
      </c>
      <c r="AC18" s="128" t="str">
        <f t="shared" si="13"/>
        <v/>
      </c>
      <c r="AD18" s="128" t="str">
        <f t="shared" si="13"/>
        <v/>
      </c>
      <c r="AE18" s="128">
        <f t="shared" si="13"/>
        <v>0</v>
      </c>
      <c r="AF18" s="128">
        <f t="shared" si="13"/>
        <v>0</v>
      </c>
      <c r="AG18" s="128">
        <f t="shared" si="13"/>
        <v>0</v>
      </c>
      <c r="AH18" s="128">
        <f t="shared" si="13"/>
        <v>0</v>
      </c>
      <c r="AI18" s="128">
        <f t="shared" si="13"/>
        <v>0</v>
      </c>
      <c r="AJ18" s="128" t="str">
        <f t="shared" si="13"/>
        <v/>
      </c>
      <c r="AK18" s="128" t="str">
        <f t="shared" si="13"/>
        <v/>
      </c>
      <c r="AL18" s="128">
        <f t="shared" si="13"/>
        <v>0</v>
      </c>
      <c r="AM18" s="128">
        <f t="shared" si="13"/>
        <v>0</v>
      </c>
      <c r="AN18" s="128">
        <f t="shared" si="13"/>
        <v>0</v>
      </c>
      <c r="AO18" s="128">
        <f t="shared" si="13"/>
        <v>0</v>
      </c>
      <c r="AP18" s="128">
        <f t="shared" si="13"/>
        <v>0</v>
      </c>
      <c r="AQ18" s="128" t="str">
        <f t="shared" si="13"/>
        <v/>
      </c>
      <c r="AR18" s="128" t="str">
        <f t="shared" si="13"/>
        <v/>
      </c>
      <c r="AS18" s="128">
        <f t="shared" si="13"/>
        <v>0</v>
      </c>
      <c r="AT18" s="128">
        <f t="shared" si="13"/>
        <v>0</v>
      </c>
      <c r="AU18" s="128">
        <f t="shared" si="13"/>
        <v>0</v>
      </c>
      <c r="AV18" s="128">
        <f t="shared" si="13"/>
        <v>0</v>
      </c>
      <c r="AW18" s="128">
        <f t="shared" si="13"/>
        <v>0</v>
      </c>
      <c r="AX18" s="128" t="str">
        <f t="shared" si="13"/>
        <v/>
      </c>
      <c r="AY18" s="366">
        <f t="shared" si="4"/>
        <v>0</v>
      </c>
      <c r="AZ18" s="366"/>
      <c r="BA18" s="366"/>
      <c r="BB18" s="366"/>
      <c r="BC18" s="366"/>
      <c r="BD18" s="366"/>
      <c r="BE18" s="137">
        <f t="shared" si="12"/>
        <v>0</v>
      </c>
      <c r="BF18" s="131">
        <f t="shared" si="7"/>
        <v>0</v>
      </c>
      <c r="BG18" s="133">
        <f t="shared" si="8"/>
        <v>0</v>
      </c>
    </row>
    <row r="19" spans="2:59" x14ac:dyDescent="0.2">
      <c r="B19" s="14" t="s">
        <v>140</v>
      </c>
      <c r="E19" s="16"/>
      <c r="F19" s="113"/>
      <c r="G19" s="110"/>
      <c r="H19" s="140">
        <f>SUMIF(Sprint!$J$6:$J$1833,F19,Sprint!$EI$6:$EI$1833)</f>
        <v>0</v>
      </c>
      <c r="I19" s="141">
        <f t="shared" si="10"/>
        <v>0</v>
      </c>
      <c r="J19" s="17"/>
      <c r="K19" s="52">
        <f t="shared" si="5"/>
        <v>0</v>
      </c>
      <c r="L19" s="53">
        <f t="shared" si="2"/>
        <v>0</v>
      </c>
      <c r="M19" s="53">
        <f t="shared" si="2"/>
        <v>0</v>
      </c>
      <c r="N19" s="53">
        <f t="shared" si="11"/>
        <v>0</v>
      </c>
      <c r="O19" s="53" t="str">
        <f t="shared" si="2"/>
        <v/>
      </c>
      <c r="P19" s="126" t="str">
        <f t="shared" si="5"/>
        <v/>
      </c>
      <c r="Q19" s="126">
        <f t="shared" si="5"/>
        <v>0</v>
      </c>
      <c r="R19" s="128">
        <f t="shared" si="13"/>
        <v>0</v>
      </c>
      <c r="S19" s="128">
        <f t="shared" si="13"/>
        <v>0</v>
      </c>
      <c r="T19" s="128">
        <f t="shared" si="13"/>
        <v>0</v>
      </c>
      <c r="U19" s="128">
        <f t="shared" si="13"/>
        <v>0</v>
      </c>
      <c r="V19" s="127" t="str">
        <f t="shared" si="13"/>
        <v/>
      </c>
      <c r="W19" s="128" t="str">
        <f t="shared" si="13"/>
        <v/>
      </c>
      <c r="X19" s="128">
        <f t="shared" si="13"/>
        <v>0</v>
      </c>
      <c r="Y19" s="128">
        <f t="shared" si="13"/>
        <v>0</v>
      </c>
      <c r="Z19" s="128">
        <f t="shared" si="13"/>
        <v>0</v>
      </c>
      <c r="AA19" s="128">
        <f t="shared" si="13"/>
        <v>0</v>
      </c>
      <c r="AB19" s="128">
        <f t="shared" si="13"/>
        <v>0</v>
      </c>
      <c r="AC19" s="128" t="str">
        <f t="shared" si="13"/>
        <v/>
      </c>
      <c r="AD19" s="128" t="str">
        <f t="shared" si="13"/>
        <v/>
      </c>
      <c r="AE19" s="128">
        <f t="shared" si="13"/>
        <v>0</v>
      </c>
      <c r="AF19" s="128">
        <f t="shared" si="13"/>
        <v>0</v>
      </c>
      <c r="AG19" s="128">
        <f t="shared" si="13"/>
        <v>0</v>
      </c>
      <c r="AH19" s="128">
        <f t="shared" si="13"/>
        <v>0</v>
      </c>
      <c r="AI19" s="128">
        <f t="shared" si="13"/>
        <v>0</v>
      </c>
      <c r="AJ19" s="128" t="str">
        <f t="shared" si="13"/>
        <v/>
      </c>
      <c r="AK19" s="128" t="str">
        <f t="shared" si="13"/>
        <v/>
      </c>
      <c r="AL19" s="128">
        <f t="shared" si="13"/>
        <v>0</v>
      </c>
      <c r="AM19" s="128">
        <f t="shared" si="13"/>
        <v>0</v>
      </c>
      <c r="AN19" s="128">
        <f t="shared" si="13"/>
        <v>0</v>
      </c>
      <c r="AO19" s="128">
        <f t="shared" si="13"/>
        <v>0</v>
      </c>
      <c r="AP19" s="128">
        <f t="shared" si="13"/>
        <v>0</v>
      </c>
      <c r="AQ19" s="128" t="str">
        <f t="shared" si="13"/>
        <v/>
      </c>
      <c r="AR19" s="128" t="str">
        <f t="shared" si="13"/>
        <v/>
      </c>
      <c r="AS19" s="128">
        <f t="shared" si="13"/>
        <v>0</v>
      </c>
      <c r="AT19" s="128">
        <f t="shared" si="13"/>
        <v>0</v>
      </c>
      <c r="AU19" s="128">
        <f t="shared" si="13"/>
        <v>0</v>
      </c>
      <c r="AV19" s="128">
        <f t="shared" si="13"/>
        <v>0</v>
      </c>
      <c r="AW19" s="128">
        <f t="shared" si="13"/>
        <v>0</v>
      </c>
      <c r="AX19" s="128" t="str">
        <f t="shared" si="13"/>
        <v/>
      </c>
      <c r="AY19" s="366">
        <f t="shared" si="4"/>
        <v>0</v>
      </c>
      <c r="AZ19" s="366"/>
      <c r="BA19" s="366"/>
      <c r="BB19" s="366"/>
      <c r="BC19" s="366"/>
      <c r="BD19" s="366"/>
      <c r="BE19" s="137">
        <f t="shared" si="12"/>
        <v>0</v>
      </c>
      <c r="BF19" s="131">
        <f t="shared" si="7"/>
        <v>0</v>
      </c>
      <c r="BG19" s="133">
        <f t="shared" si="8"/>
        <v>0</v>
      </c>
    </row>
    <row r="20" spans="2:59" x14ac:dyDescent="0.2">
      <c r="B20" s="14"/>
      <c r="E20" s="16"/>
      <c r="F20" s="113"/>
      <c r="G20" s="110"/>
      <c r="H20" s="140">
        <f>SUMIF(Sprint!$J$6:$J$1833,F20,Sprint!$EI$6:$EI$1833)</f>
        <v>0</v>
      </c>
      <c r="I20" s="141">
        <f t="shared" si="10"/>
        <v>0</v>
      </c>
      <c r="J20" s="17"/>
      <c r="K20" s="52">
        <f t="shared" si="5"/>
        <v>0</v>
      </c>
      <c r="L20" s="53">
        <f t="shared" si="2"/>
        <v>0</v>
      </c>
      <c r="M20" s="53">
        <f t="shared" si="2"/>
        <v>0</v>
      </c>
      <c r="N20" s="53">
        <f t="shared" si="11"/>
        <v>0</v>
      </c>
      <c r="O20" s="53" t="str">
        <f t="shared" si="2"/>
        <v/>
      </c>
      <c r="P20" s="126" t="str">
        <f t="shared" si="5"/>
        <v/>
      </c>
      <c r="Q20" s="126">
        <f t="shared" si="5"/>
        <v>0</v>
      </c>
      <c r="R20" s="128">
        <f t="shared" si="13"/>
        <v>0</v>
      </c>
      <c r="S20" s="128">
        <f t="shared" si="13"/>
        <v>0</v>
      </c>
      <c r="T20" s="128">
        <f t="shared" si="13"/>
        <v>0</v>
      </c>
      <c r="U20" s="128">
        <f t="shared" si="13"/>
        <v>0</v>
      </c>
      <c r="V20" s="127" t="str">
        <f t="shared" si="13"/>
        <v/>
      </c>
      <c r="W20" s="128" t="str">
        <f t="shared" si="13"/>
        <v/>
      </c>
      <c r="X20" s="128">
        <f t="shared" si="13"/>
        <v>0</v>
      </c>
      <c r="Y20" s="128">
        <f t="shared" si="13"/>
        <v>0</v>
      </c>
      <c r="Z20" s="128">
        <f t="shared" si="13"/>
        <v>0</v>
      </c>
      <c r="AA20" s="128">
        <f t="shared" si="13"/>
        <v>0</v>
      </c>
      <c r="AB20" s="128">
        <f t="shared" si="13"/>
        <v>0</v>
      </c>
      <c r="AC20" s="128" t="str">
        <f t="shared" si="13"/>
        <v/>
      </c>
      <c r="AD20" s="128" t="str">
        <f t="shared" si="13"/>
        <v/>
      </c>
      <c r="AE20" s="128">
        <f t="shared" si="13"/>
        <v>0</v>
      </c>
      <c r="AF20" s="128">
        <f t="shared" si="13"/>
        <v>0</v>
      </c>
      <c r="AG20" s="128">
        <f t="shared" si="13"/>
        <v>0</v>
      </c>
      <c r="AH20" s="128">
        <f t="shared" si="13"/>
        <v>0</v>
      </c>
      <c r="AI20" s="128">
        <f t="shared" si="13"/>
        <v>0</v>
      </c>
      <c r="AJ20" s="128" t="str">
        <f t="shared" si="13"/>
        <v/>
      </c>
      <c r="AK20" s="128" t="str">
        <f t="shared" si="13"/>
        <v/>
      </c>
      <c r="AL20" s="128">
        <f t="shared" si="13"/>
        <v>0</v>
      </c>
      <c r="AM20" s="128">
        <f t="shared" si="13"/>
        <v>0</v>
      </c>
      <c r="AN20" s="128">
        <f t="shared" si="13"/>
        <v>0</v>
      </c>
      <c r="AO20" s="128">
        <f t="shared" si="13"/>
        <v>0</v>
      </c>
      <c r="AP20" s="128">
        <f t="shared" si="13"/>
        <v>0</v>
      </c>
      <c r="AQ20" s="128" t="str">
        <f t="shared" si="13"/>
        <v/>
      </c>
      <c r="AR20" s="128" t="str">
        <f t="shared" si="13"/>
        <v/>
      </c>
      <c r="AS20" s="128">
        <f t="shared" si="13"/>
        <v>0</v>
      </c>
      <c r="AT20" s="128">
        <f t="shared" si="13"/>
        <v>0</v>
      </c>
      <c r="AU20" s="128">
        <f t="shared" si="13"/>
        <v>0</v>
      </c>
      <c r="AV20" s="128">
        <f t="shared" si="13"/>
        <v>0</v>
      </c>
      <c r="AW20" s="128">
        <f t="shared" si="13"/>
        <v>0</v>
      </c>
      <c r="AX20" s="128" t="str">
        <f t="shared" si="13"/>
        <v/>
      </c>
      <c r="AY20" s="366">
        <f t="shared" si="4"/>
        <v>0</v>
      </c>
      <c r="AZ20" s="366"/>
      <c r="BA20" s="366"/>
      <c r="BB20" s="366"/>
      <c r="BC20" s="366"/>
      <c r="BD20" s="366"/>
      <c r="BE20" s="137">
        <f t="shared" si="12"/>
        <v>0</v>
      </c>
      <c r="BF20" s="131">
        <f t="shared" si="7"/>
        <v>0</v>
      </c>
      <c r="BG20" s="133">
        <f t="shared" si="8"/>
        <v>0</v>
      </c>
    </row>
    <row r="21" spans="2:59" x14ac:dyDescent="0.2">
      <c r="B21" s="14"/>
      <c r="C21" s="17"/>
      <c r="D21" s="17"/>
      <c r="E21" s="16"/>
      <c r="F21" s="113"/>
      <c r="G21" s="110"/>
      <c r="H21" s="140">
        <f>SUMIF(Sprint!$J$6:$J$1833,F21,Sprint!$EI$6:$EI$1833)</f>
        <v>0</v>
      </c>
      <c r="I21" s="141">
        <f t="shared" si="10"/>
        <v>0</v>
      </c>
      <c r="J21" s="17"/>
      <c r="K21" s="52">
        <f t="shared" si="5"/>
        <v>0</v>
      </c>
      <c r="L21" s="53">
        <f t="shared" si="2"/>
        <v>0</v>
      </c>
      <c r="M21" s="53">
        <f t="shared" si="2"/>
        <v>0</v>
      </c>
      <c r="N21" s="53">
        <f t="shared" si="11"/>
        <v>0</v>
      </c>
      <c r="O21" s="53" t="str">
        <f t="shared" si="2"/>
        <v/>
      </c>
      <c r="P21" s="126" t="str">
        <f t="shared" si="5"/>
        <v/>
      </c>
      <c r="Q21" s="126">
        <f t="shared" si="5"/>
        <v>0</v>
      </c>
      <c r="R21" s="128">
        <f t="shared" si="13"/>
        <v>0</v>
      </c>
      <c r="S21" s="128">
        <f t="shared" si="13"/>
        <v>0</v>
      </c>
      <c r="T21" s="128">
        <f t="shared" si="13"/>
        <v>0</v>
      </c>
      <c r="U21" s="128">
        <f t="shared" si="13"/>
        <v>0</v>
      </c>
      <c r="V21" s="127" t="str">
        <f t="shared" si="13"/>
        <v/>
      </c>
      <c r="W21" s="128" t="str">
        <f t="shared" si="13"/>
        <v/>
      </c>
      <c r="X21" s="128">
        <f t="shared" si="13"/>
        <v>0</v>
      </c>
      <c r="Y21" s="128">
        <f t="shared" si="13"/>
        <v>0</v>
      </c>
      <c r="Z21" s="128">
        <f t="shared" si="13"/>
        <v>0</v>
      </c>
      <c r="AA21" s="128">
        <f t="shared" si="13"/>
        <v>0</v>
      </c>
      <c r="AB21" s="128">
        <f t="shared" si="13"/>
        <v>0</v>
      </c>
      <c r="AC21" s="128" t="str">
        <f t="shared" si="13"/>
        <v/>
      </c>
      <c r="AD21" s="128" t="str">
        <f t="shared" si="13"/>
        <v/>
      </c>
      <c r="AE21" s="128">
        <f t="shared" si="13"/>
        <v>0</v>
      </c>
      <c r="AF21" s="128">
        <f t="shared" si="13"/>
        <v>0</v>
      </c>
      <c r="AG21" s="128">
        <f t="shared" si="13"/>
        <v>0</v>
      </c>
      <c r="AH21" s="128">
        <f t="shared" si="13"/>
        <v>0</v>
      </c>
      <c r="AI21" s="128">
        <f t="shared" si="13"/>
        <v>0</v>
      </c>
      <c r="AJ21" s="128" t="str">
        <f t="shared" si="13"/>
        <v/>
      </c>
      <c r="AK21" s="128" t="str">
        <f t="shared" si="13"/>
        <v/>
      </c>
      <c r="AL21" s="128">
        <f t="shared" si="13"/>
        <v>0</v>
      </c>
      <c r="AM21" s="128">
        <f t="shared" si="13"/>
        <v>0</v>
      </c>
      <c r="AN21" s="128">
        <f t="shared" si="13"/>
        <v>0</v>
      </c>
      <c r="AO21" s="128">
        <f t="shared" si="13"/>
        <v>0</v>
      </c>
      <c r="AP21" s="128">
        <f t="shared" si="13"/>
        <v>0</v>
      </c>
      <c r="AQ21" s="128" t="str">
        <f t="shared" si="13"/>
        <v/>
      </c>
      <c r="AR21" s="128" t="str">
        <f t="shared" si="13"/>
        <v/>
      </c>
      <c r="AS21" s="128">
        <f t="shared" si="13"/>
        <v>0</v>
      </c>
      <c r="AT21" s="128">
        <f t="shared" si="13"/>
        <v>0</v>
      </c>
      <c r="AU21" s="128">
        <f t="shared" si="13"/>
        <v>0</v>
      </c>
      <c r="AV21" s="128">
        <f t="shared" si="13"/>
        <v>0</v>
      </c>
      <c r="AW21" s="128">
        <f t="shared" si="13"/>
        <v>0</v>
      </c>
      <c r="AX21" s="128" t="str">
        <f t="shared" si="13"/>
        <v/>
      </c>
      <c r="AY21" s="366">
        <f t="shared" si="4"/>
        <v>0</v>
      </c>
      <c r="AZ21" s="366"/>
      <c r="BA21" s="366"/>
      <c r="BB21" s="366"/>
      <c r="BC21" s="366"/>
      <c r="BD21" s="366"/>
      <c r="BE21" s="137">
        <f t="shared" si="12"/>
        <v>0</v>
      </c>
      <c r="BF21" s="131">
        <f t="shared" si="7"/>
        <v>0</v>
      </c>
      <c r="BG21" s="133">
        <f t="shared" si="8"/>
        <v>0</v>
      </c>
    </row>
    <row r="22" spans="2:59" x14ac:dyDescent="0.2">
      <c r="B22" s="8"/>
      <c r="C22" s="18"/>
      <c r="D22" s="18"/>
      <c r="E22" s="16"/>
      <c r="F22" s="113"/>
      <c r="G22" s="12"/>
      <c r="H22" s="140">
        <f>SUMIF(Sprint!$J$6:$J$1833,F22,Sprint!$EI$6:$EI$1833)</f>
        <v>0</v>
      </c>
      <c r="I22" s="141">
        <f t="shared" si="10"/>
        <v>0</v>
      </c>
      <c r="J22" s="17"/>
      <c r="K22" s="52">
        <f t="shared" si="5"/>
        <v>0</v>
      </c>
      <c r="L22" s="53">
        <f t="shared" si="2"/>
        <v>0</v>
      </c>
      <c r="M22" s="53">
        <f t="shared" si="2"/>
        <v>0</v>
      </c>
      <c r="N22" s="53">
        <f t="shared" si="11"/>
        <v>0</v>
      </c>
      <c r="O22" s="53" t="str">
        <f t="shared" si="2"/>
        <v/>
      </c>
      <c r="P22" s="126" t="str">
        <f t="shared" si="5"/>
        <v/>
      </c>
      <c r="Q22" s="126">
        <f t="shared" si="5"/>
        <v>0</v>
      </c>
      <c r="R22" s="128">
        <f t="shared" si="13"/>
        <v>0</v>
      </c>
      <c r="S22" s="128">
        <f t="shared" si="13"/>
        <v>0</v>
      </c>
      <c r="T22" s="128">
        <f t="shared" si="13"/>
        <v>0</v>
      </c>
      <c r="U22" s="128">
        <f t="shared" si="13"/>
        <v>0</v>
      </c>
      <c r="V22" s="127" t="str">
        <f t="shared" si="13"/>
        <v/>
      </c>
      <c r="W22" s="128" t="str">
        <f t="shared" si="13"/>
        <v/>
      </c>
      <c r="X22" s="128">
        <f t="shared" si="13"/>
        <v>0</v>
      </c>
      <c r="Y22" s="128">
        <f t="shared" si="13"/>
        <v>0</v>
      </c>
      <c r="Z22" s="128">
        <f t="shared" si="13"/>
        <v>0</v>
      </c>
      <c r="AA22" s="128">
        <f t="shared" si="13"/>
        <v>0</v>
      </c>
      <c r="AB22" s="128">
        <f t="shared" si="13"/>
        <v>0</v>
      </c>
      <c r="AC22" s="128" t="str">
        <f t="shared" si="13"/>
        <v/>
      </c>
      <c r="AD22" s="128" t="str">
        <f t="shared" si="13"/>
        <v/>
      </c>
      <c r="AE22" s="128">
        <f t="shared" si="13"/>
        <v>0</v>
      </c>
      <c r="AF22" s="128">
        <f t="shared" si="13"/>
        <v>0</v>
      </c>
      <c r="AG22" s="128">
        <f t="shared" si="13"/>
        <v>0</v>
      </c>
      <c r="AH22" s="128">
        <f t="shared" si="13"/>
        <v>0</v>
      </c>
      <c r="AI22" s="128">
        <f t="shared" si="13"/>
        <v>0</v>
      </c>
      <c r="AJ22" s="128" t="str">
        <f t="shared" si="13"/>
        <v/>
      </c>
      <c r="AK22" s="128" t="str">
        <f t="shared" si="13"/>
        <v/>
      </c>
      <c r="AL22" s="128">
        <f t="shared" si="13"/>
        <v>0</v>
      </c>
      <c r="AM22" s="128">
        <f t="shared" si="13"/>
        <v>0</v>
      </c>
      <c r="AN22" s="128">
        <f t="shared" si="13"/>
        <v>0</v>
      </c>
      <c r="AO22" s="128">
        <f t="shared" si="13"/>
        <v>0</v>
      </c>
      <c r="AP22" s="128">
        <f t="shared" si="13"/>
        <v>0</v>
      </c>
      <c r="AQ22" s="128" t="str">
        <f t="shared" si="13"/>
        <v/>
      </c>
      <c r="AR22" s="128" t="str">
        <f t="shared" si="13"/>
        <v/>
      </c>
      <c r="AS22" s="128">
        <f t="shared" si="13"/>
        <v>0</v>
      </c>
      <c r="AT22" s="128">
        <f t="shared" si="13"/>
        <v>0</v>
      </c>
      <c r="AU22" s="128">
        <f t="shared" si="13"/>
        <v>0</v>
      </c>
      <c r="AV22" s="128">
        <f t="shared" si="13"/>
        <v>0</v>
      </c>
      <c r="AW22" s="128">
        <f t="shared" si="13"/>
        <v>0</v>
      </c>
      <c r="AX22" s="128" t="str">
        <f t="shared" si="13"/>
        <v/>
      </c>
      <c r="AY22" s="366">
        <f t="shared" si="4"/>
        <v>0</v>
      </c>
      <c r="AZ22" s="366"/>
      <c r="BA22" s="366"/>
      <c r="BB22" s="366"/>
      <c r="BC22" s="366"/>
      <c r="BD22" s="366"/>
      <c r="BE22" s="137">
        <f t="shared" si="12"/>
        <v>0</v>
      </c>
      <c r="BF22" s="131">
        <f t="shared" si="7"/>
        <v>0</v>
      </c>
      <c r="BG22" s="133">
        <f t="shared" si="8"/>
        <v>0</v>
      </c>
    </row>
    <row r="23" spans="2:59" x14ac:dyDescent="0.2">
      <c r="B23" s="8"/>
      <c r="E23" s="16"/>
      <c r="F23" s="113"/>
      <c r="G23" s="12"/>
      <c r="H23" s="140">
        <f>SUMIF(Sprint!$J$6:$J$1833,F23,Sprint!$EI$6:$EI$1833)</f>
        <v>0</v>
      </c>
      <c r="I23" s="141">
        <f t="shared" si="10"/>
        <v>0</v>
      </c>
      <c r="J23" s="17"/>
      <c r="K23" s="52">
        <f t="shared" si="5"/>
        <v>0</v>
      </c>
      <c r="L23" s="53">
        <f t="shared" si="2"/>
        <v>0</v>
      </c>
      <c r="M23" s="53">
        <f t="shared" si="2"/>
        <v>0</v>
      </c>
      <c r="N23" s="53">
        <f t="shared" si="11"/>
        <v>0</v>
      </c>
      <c r="O23" s="53" t="str">
        <f t="shared" si="2"/>
        <v/>
      </c>
      <c r="P23" s="126" t="str">
        <f t="shared" si="5"/>
        <v/>
      </c>
      <c r="Q23" s="126">
        <f t="shared" si="5"/>
        <v>0</v>
      </c>
      <c r="R23" s="128">
        <f t="shared" si="13"/>
        <v>0</v>
      </c>
      <c r="S23" s="128">
        <f t="shared" si="13"/>
        <v>0</v>
      </c>
      <c r="T23" s="128">
        <f t="shared" si="13"/>
        <v>0</v>
      </c>
      <c r="U23" s="128">
        <f t="shared" si="13"/>
        <v>0</v>
      </c>
      <c r="V23" s="127" t="str">
        <f t="shared" si="13"/>
        <v/>
      </c>
      <c r="W23" s="128" t="str">
        <f t="shared" si="13"/>
        <v/>
      </c>
      <c r="X23" s="128">
        <f t="shared" si="13"/>
        <v>0</v>
      </c>
      <c r="Y23" s="128">
        <f t="shared" si="13"/>
        <v>0</v>
      </c>
      <c r="Z23" s="128">
        <f t="shared" si="13"/>
        <v>0</v>
      </c>
      <c r="AA23" s="128">
        <f t="shared" si="13"/>
        <v>0</v>
      </c>
      <c r="AB23" s="128">
        <f t="shared" si="13"/>
        <v>0</v>
      </c>
      <c r="AC23" s="128" t="str">
        <f t="shared" si="13"/>
        <v/>
      </c>
      <c r="AD23" s="128" t="str">
        <f t="shared" si="13"/>
        <v/>
      </c>
      <c r="AE23" s="128">
        <f t="shared" si="13"/>
        <v>0</v>
      </c>
      <c r="AF23" s="128">
        <f t="shared" si="13"/>
        <v>0</v>
      </c>
      <c r="AG23" s="128">
        <f t="shared" si="13"/>
        <v>0</v>
      </c>
      <c r="AH23" s="128">
        <f t="shared" si="13"/>
        <v>0</v>
      </c>
      <c r="AI23" s="128">
        <f t="shared" si="13"/>
        <v>0</v>
      </c>
      <c r="AJ23" s="128" t="str">
        <f t="shared" si="13"/>
        <v/>
      </c>
      <c r="AK23" s="128" t="str">
        <f t="shared" si="13"/>
        <v/>
      </c>
      <c r="AL23" s="128">
        <f t="shared" si="13"/>
        <v>0</v>
      </c>
      <c r="AM23" s="128">
        <f t="shared" si="13"/>
        <v>0</v>
      </c>
      <c r="AN23" s="128">
        <f t="shared" si="13"/>
        <v>0</v>
      </c>
      <c r="AO23" s="128">
        <f t="shared" si="13"/>
        <v>0</v>
      </c>
      <c r="AP23" s="128">
        <f t="shared" ref="R23:AX25" si="14">IF(OR(WEEKDAY(AP$6)=7,WEEKDAY(AP$6)=1), "", 0)</f>
        <v>0</v>
      </c>
      <c r="AQ23" s="128" t="str">
        <f t="shared" si="14"/>
        <v/>
      </c>
      <c r="AR23" s="128" t="str">
        <f t="shared" si="14"/>
        <v/>
      </c>
      <c r="AS23" s="128">
        <f t="shared" si="14"/>
        <v>0</v>
      </c>
      <c r="AT23" s="128">
        <f t="shared" si="14"/>
        <v>0</v>
      </c>
      <c r="AU23" s="128">
        <f t="shared" si="14"/>
        <v>0</v>
      </c>
      <c r="AV23" s="128">
        <f t="shared" si="14"/>
        <v>0</v>
      </c>
      <c r="AW23" s="128">
        <f t="shared" si="14"/>
        <v>0</v>
      </c>
      <c r="AX23" s="128" t="str">
        <f t="shared" si="14"/>
        <v/>
      </c>
      <c r="AY23" s="366">
        <f t="shared" si="4"/>
        <v>0</v>
      </c>
      <c r="AZ23" s="366"/>
      <c r="BA23" s="366"/>
      <c r="BB23" s="366"/>
      <c r="BC23" s="366"/>
      <c r="BD23" s="366"/>
      <c r="BE23" s="329">
        <f t="shared" si="12"/>
        <v>0</v>
      </c>
      <c r="BF23" s="131">
        <f t="shared" si="7"/>
        <v>0</v>
      </c>
      <c r="BG23" s="133">
        <f t="shared" si="8"/>
        <v>0</v>
      </c>
    </row>
    <row r="24" spans="2:59" x14ac:dyDescent="0.2">
      <c r="B24" s="14"/>
      <c r="E24" s="16"/>
      <c r="F24" s="113"/>
      <c r="G24" s="12"/>
      <c r="H24" s="140">
        <f>SUMIF(Sprint!$J$6:$J$1833,F24,Sprint!$EI$6:$EI$1833)</f>
        <v>0</v>
      </c>
      <c r="I24" s="141">
        <f t="shared" si="10"/>
        <v>0</v>
      </c>
      <c r="J24" s="17"/>
      <c r="K24" s="52">
        <f t="shared" si="5"/>
        <v>0</v>
      </c>
      <c r="L24" s="53">
        <f t="shared" si="5"/>
        <v>0</v>
      </c>
      <c r="M24" s="53">
        <f t="shared" si="5"/>
        <v>0</v>
      </c>
      <c r="N24" s="53">
        <f t="shared" si="11"/>
        <v>0</v>
      </c>
      <c r="O24" s="53" t="str">
        <f t="shared" si="5"/>
        <v/>
      </c>
      <c r="P24" s="126" t="str">
        <f t="shared" si="5"/>
        <v/>
      </c>
      <c r="Q24" s="126">
        <f t="shared" si="5"/>
        <v>0</v>
      </c>
      <c r="R24" s="128">
        <f t="shared" si="14"/>
        <v>0</v>
      </c>
      <c r="S24" s="128">
        <f t="shared" si="14"/>
        <v>0</v>
      </c>
      <c r="T24" s="128">
        <f t="shared" si="14"/>
        <v>0</v>
      </c>
      <c r="U24" s="128">
        <f t="shared" si="14"/>
        <v>0</v>
      </c>
      <c r="V24" s="127" t="str">
        <f t="shared" si="14"/>
        <v/>
      </c>
      <c r="W24" s="128" t="str">
        <f t="shared" si="14"/>
        <v/>
      </c>
      <c r="X24" s="128">
        <f t="shared" si="14"/>
        <v>0</v>
      </c>
      <c r="Y24" s="128">
        <f t="shared" si="14"/>
        <v>0</v>
      </c>
      <c r="Z24" s="128">
        <f t="shared" si="14"/>
        <v>0</v>
      </c>
      <c r="AA24" s="128">
        <f t="shared" si="14"/>
        <v>0</v>
      </c>
      <c r="AB24" s="128">
        <f t="shared" si="14"/>
        <v>0</v>
      </c>
      <c r="AC24" s="128" t="str">
        <f t="shared" si="14"/>
        <v/>
      </c>
      <c r="AD24" s="128" t="str">
        <f t="shared" si="14"/>
        <v/>
      </c>
      <c r="AE24" s="128">
        <f t="shared" si="14"/>
        <v>0</v>
      </c>
      <c r="AF24" s="128">
        <f t="shared" si="14"/>
        <v>0</v>
      </c>
      <c r="AG24" s="128">
        <f t="shared" si="14"/>
        <v>0</v>
      </c>
      <c r="AH24" s="128">
        <f t="shared" si="14"/>
        <v>0</v>
      </c>
      <c r="AI24" s="128">
        <f t="shared" si="14"/>
        <v>0</v>
      </c>
      <c r="AJ24" s="128" t="str">
        <f t="shared" si="14"/>
        <v/>
      </c>
      <c r="AK24" s="128" t="str">
        <f t="shared" si="14"/>
        <v/>
      </c>
      <c r="AL24" s="128">
        <f t="shared" si="14"/>
        <v>0</v>
      </c>
      <c r="AM24" s="128">
        <f t="shared" si="14"/>
        <v>0</v>
      </c>
      <c r="AN24" s="128">
        <f t="shared" si="14"/>
        <v>0</v>
      </c>
      <c r="AO24" s="128">
        <f t="shared" si="14"/>
        <v>0</v>
      </c>
      <c r="AP24" s="128">
        <f t="shared" si="14"/>
        <v>0</v>
      </c>
      <c r="AQ24" s="128" t="str">
        <f t="shared" si="14"/>
        <v/>
      </c>
      <c r="AR24" s="128" t="str">
        <f t="shared" si="14"/>
        <v/>
      </c>
      <c r="AS24" s="128">
        <f t="shared" si="14"/>
        <v>0</v>
      </c>
      <c r="AT24" s="128">
        <f t="shared" si="14"/>
        <v>0</v>
      </c>
      <c r="AU24" s="128">
        <f t="shared" si="14"/>
        <v>0</v>
      </c>
      <c r="AV24" s="128">
        <f t="shared" si="14"/>
        <v>0</v>
      </c>
      <c r="AW24" s="128">
        <f t="shared" si="14"/>
        <v>0</v>
      </c>
      <c r="AX24" s="128" t="str">
        <f t="shared" si="14"/>
        <v/>
      </c>
      <c r="AY24" s="366">
        <f t="shared" si="4"/>
        <v>0</v>
      </c>
      <c r="AZ24" s="366"/>
      <c r="BA24" s="366"/>
      <c r="BB24" s="366"/>
      <c r="BC24" s="366"/>
      <c r="BD24" s="366"/>
      <c r="BE24" s="329">
        <f t="shared" si="12"/>
        <v>0</v>
      </c>
      <c r="BF24" s="131">
        <f t="shared" si="7"/>
        <v>0</v>
      </c>
      <c r="BG24" s="133">
        <f t="shared" si="8"/>
        <v>0</v>
      </c>
    </row>
    <row r="25" spans="2:59" ht="13.5" thickBot="1" x14ac:dyDescent="0.25">
      <c r="B25" s="14"/>
      <c r="E25" s="16"/>
      <c r="F25" s="114"/>
      <c r="G25" s="115"/>
      <c r="H25" s="142">
        <f>SUMIF(Sprint!$J$6:$J$1833,F25,Sprint!$EI$6:$EI$1833)</f>
        <v>0</v>
      </c>
      <c r="I25" s="143">
        <f t="shared" si="10"/>
        <v>0</v>
      </c>
      <c r="J25" s="17"/>
      <c r="K25" s="119">
        <f t="shared" si="5"/>
        <v>0</v>
      </c>
      <c r="L25" s="118">
        <f t="shared" si="5"/>
        <v>0</v>
      </c>
      <c r="M25" s="118">
        <f t="shared" si="5"/>
        <v>0</v>
      </c>
      <c r="N25" s="118">
        <f t="shared" si="11"/>
        <v>0</v>
      </c>
      <c r="O25" s="118" t="str">
        <f t="shared" si="5"/>
        <v/>
      </c>
      <c r="P25" s="129" t="str">
        <f t="shared" si="5"/>
        <v/>
      </c>
      <c r="Q25" s="129">
        <f t="shared" si="5"/>
        <v>0</v>
      </c>
      <c r="R25" s="129">
        <f t="shared" si="14"/>
        <v>0</v>
      </c>
      <c r="S25" s="129">
        <f t="shared" si="14"/>
        <v>0</v>
      </c>
      <c r="T25" s="129">
        <f t="shared" si="14"/>
        <v>0</v>
      </c>
      <c r="U25" s="129">
        <f t="shared" si="14"/>
        <v>0</v>
      </c>
      <c r="V25" s="130" t="str">
        <f t="shared" si="14"/>
        <v/>
      </c>
      <c r="W25" s="129" t="str">
        <f t="shared" si="14"/>
        <v/>
      </c>
      <c r="X25" s="129">
        <f t="shared" si="14"/>
        <v>0</v>
      </c>
      <c r="Y25" s="129">
        <f t="shared" si="14"/>
        <v>0</v>
      </c>
      <c r="Z25" s="129">
        <f t="shared" si="14"/>
        <v>0</v>
      </c>
      <c r="AA25" s="129">
        <f t="shared" si="14"/>
        <v>0</v>
      </c>
      <c r="AB25" s="129">
        <f t="shared" si="14"/>
        <v>0</v>
      </c>
      <c r="AC25" s="129" t="str">
        <f t="shared" si="14"/>
        <v/>
      </c>
      <c r="AD25" s="129" t="str">
        <f t="shared" si="14"/>
        <v/>
      </c>
      <c r="AE25" s="129">
        <f t="shared" si="14"/>
        <v>0</v>
      </c>
      <c r="AF25" s="129">
        <f t="shared" si="14"/>
        <v>0</v>
      </c>
      <c r="AG25" s="129">
        <f t="shared" si="14"/>
        <v>0</v>
      </c>
      <c r="AH25" s="129">
        <f t="shared" si="14"/>
        <v>0</v>
      </c>
      <c r="AI25" s="129">
        <f t="shared" si="14"/>
        <v>0</v>
      </c>
      <c r="AJ25" s="129" t="str">
        <f t="shared" si="14"/>
        <v/>
      </c>
      <c r="AK25" s="129" t="str">
        <f t="shared" si="14"/>
        <v/>
      </c>
      <c r="AL25" s="129">
        <f t="shared" si="14"/>
        <v>0</v>
      </c>
      <c r="AM25" s="129">
        <f t="shared" si="14"/>
        <v>0</v>
      </c>
      <c r="AN25" s="129">
        <f t="shared" si="14"/>
        <v>0</v>
      </c>
      <c r="AO25" s="129">
        <f t="shared" si="14"/>
        <v>0</v>
      </c>
      <c r="AP25" s="129">
        <f t="shared" si="14"/>
        <v>0</v>
      </c>
      <c r="AQ25" s="129" t="str">
        <f t="shared" si="14"/>
        <v/>
      </c>
      <c r="AR25" s="129" t="str">
        <f t="shared" si="14"/>
        <v/>
      </c>
      <c r="AS25" s="129">
        <f t="shared" si="14"/>
        <v>0</v>
      </c>
      <c r="AT25" s="129">
        <f t="shared" si="14"/>
        <v>0</v>
      </c>
      <c r="AU25" s="129">
        <f t="shared" si="14"/>
        <v>0</v>
      </c>
      <c r="AV25" s="129">
        <f t="shared" si="14"/>
        <v>0</v>
      </c>
      <c r="AW25" s="129">
        <f t="shared" si="14"/>
        <v>0</v>
      </c>
      <c r="AX25" s="129" t="str">
        <f t="shared" si="14"/>
        <v/>
      </c>
      <c r="AY25" s="381">
        <f t="shared" si="4"/>
        <v>0</v>
      </c>
      <c r="AZ25" s="381"/>
      <c r="BA25" s="381"/>
      <c r="BB25" s="381"/>
      <c r="BC25" s="381"/>
      <c r="BD25" s="381"/>
      <c r="BE25" s="330">
        <f t="shared" si="12"/>
        <v>0</v>
      </c>
      <c r="BF25" s="146">
        <f t="shared" si="7"/>
        <v>0</v>
      </c>
      <c r="BG25" s="134">
        <f t="shared" si="8"/>
        <v>0</v>
      </c>
    </row>
    <row r="26" spans="2:59" x14ac:dyDescent="0.2">
      <c r="B26" s="14"/>
      <c r="E26" s="16"/>
      <c r="F26" s="19"/>
      <c r="G26" s="17"/>
      <c r="H26" s="371" t="s">
        <v>132</v>
      </c>
      <c r="I26" s="372"/>
      <c r="K26" s="117">
        <f>SUM(K8:K25)</f>
        <v>16</v>
      </c>
      <c r="L26" s="20">
        <f t="shared" ref="L26:BE26" si="15">SUM(L8:L25)</f>
        <v>12</v>
      </c>
      <c r="M26" s="20">
        <f t="shared" si="15"/>
        <v>16</v>
      </c>
      <c r="N26" s="20">
        <f t="shared" si="15"/>
        <v>0</v>
      </c>
      <c r="O26" s="20">
        <f t="shared" si="15"/>
        <v>0</v>
      </c>
      <c r="P26" s="20">
        <f t="shared" si="15"/>
        <v>0</v>
      </c>
      <c r="Q26" s="20">
        <f t="shared" si="15"/>
        <v>0</v>
      </c>
      <c r="R26" s="20">
        <f t="shared" si="15"/>
        <v>8</v>
      </c>
      <c r="S26" s="20">
        <f t="shared" si="15"/>
        <v>8</v>
      </c>
      <c r="T26" s="20">
        <f t="shared" si="15"/>
        <v>8</v>
      </c>
      <c r="U26" s="20">
        <f t="shared" si="15"/>
        <v>0</v>
      </c>
      <c r="V26" s="20">
        <f t="shared" si="15"/>
        <v>0</v>
      </c>
      <c r="W26" s="20">
        <f t="shared" si="15"/>
        <v>0</v>
      </c>
      <c r="X26" s="20">
        <f t="shared" si="15"/>
        <v>0</v>
      </c>
      <c r="Y26" s="20">
        <f t="shared" si="15"/>
        <v>8</v>
      </c>
      <c r="Z26" s="20">
        <f t="shared" si="15"/>
        <v>8</v>
      </c>
      <c r="AA26" s="20">
        <f t="shared" si="15"/>
        <v>8</v>
      </c>
      <c r="AB26" s="20">
        <f t="shared" si="15"/>
        <v>0</v>
      </c>
      <c r="AC26" s="20">
        <f t="shared" si="15"/>
        <v>0</v>
      </c>
      <c r="AD26" s="20">
        <f t="shared" si="15"/>
        <v>0</v>
      </c>
      <c r="AE26" s="20">
        <f t="shared" si="15"/>
        <v>0</v>
      </c>
      <c r="AF26" s="20">
        <f t="shared" si="15"/>
        <v>8</v>
      </c>
      <c r="AG26" s="20">
        <f t="shared" si="15"/>
        <v>8</v>
      </c>
      <c r="AH26" s="20">
        <f t="shared" si="15"/>
        <v>8</v>
      </c>
      <c r="AI26" s="20">
        <f t="shared" si="15"/>
        <v>0</v>
      </c>
      <c r="AJ26" s="20">
        <f t="shared" si="15"/>
        <v>0</v>
      </c>
      <c r="AK26" s="20">
        <f t="shared" si="15"/>
        <v>0</v>
      </c>
      <c r="AL26" s="20">
        <f t="shared" si="15"/>
        <v>0</v>
      </c>
      <c r="AM26" s="20">
        <f t="shared" si="15"/>
        <v>0</v>
      </c>
      <c r="AN26" s="20">
        <f t="shared" si="15"/>
        <v>0</v>
      </c>
      <c r="AO26" s="20">
        <f t="shared" si="15"/>
        <v>0</v>
      </c>
      <c r="AP26" s="20">
        <f t="shared" si="15"/>
        <v>0</v>
      </c>
      <c r="AQ26" s="20">
        <f t="shared" si="15"/>
        <v>0</v>
      </c>
      <c r="AR26" s="20">
        <f t="shared" si="15"/>
        <v>0</v>
      </c>
      <c r="AS26" s="20">
        <f t="shared" si="15"/>
        <v>0</v>
      </c>
      <c r="AT26" s="20">
        <f t="shared" si="15"/>
        <v>0</v>
      </c>
      <c r="AU26" s="20">
        <f t="shared" si="15"/>
        <v>0</v>
      </c>
      <c r="AV26" s="20">
        <f t="shared" si="15"/>
        <v>0</v>
      </c>
      <c r="AW26" s="20">
        <f t="shared" si="15"/>
        <v>0</v>
      </c>
      <c r="AX26" s="20">
        <f t="shared" si="15"/>
        <v>0</v>
      </c>
      <c r="AY26" s="379">
        <f>SUM(AY8:BD25)</f>
        <v>116</v>
      </c>
      <c r="AZ26" s="380"/>
      <c r="BA26" s="380"/>
      <c r="BB26" s="380"/>
      <c r="BC26" s="380"/>
      <c r="BD26" s="20">
        <f t="shared" si="15"/>
        <v>0</v>
      </c>
      <c r="BE26" s="21">
        <f t="shared" si="15"/>
        <v>14.5</v>
      </c>
      <c r="BF26" s="17"/>
      <c r="BG26" s="144"/>
    </row>
    <row r="27" spans="2:59" ht="13.5" thickBot="1" x14ac:dyDescent="0.25">
      <c r="B27" s="22"/>
      <c r="C27" s="23"/>
      <c r="D27" s="23"/>
      <c r="E27" s="23"/>
      <c r="F27" s="24"/>
      <c r="G27" s="24"/>
      <c r="H27" s="373" t="s">
        <v>133</v>
      </c>
      <c r="I27" s="374"/>
      <c r="K27" s="26">
        <f>K26</f>
        <v>16</v>
      </c>
      <c r="L27" s="24">
        <f>K27+L26</f>
        <v>28</v>
      </c>
      <c r="M27" s="24">
        <f t="shared" ref="M27:AX27" si="16">L27+M26</f>
        <v>44</v>
      </c>
      <c r="N27" s="24">
        <f t="shared" si="16"/>
        <v>44</v>
      </c>
      <c r="O27" s="24">
        <f t="shared" si="16"/>
        <v>44</v>
      </c>
      <c r="P27" s="24">
        <f t="shared" si="16"/>
        <v>44</v>
      </c>
      <c r="Q27" s="24">
        <f t="shared" si="16"/>
        <v>44</v>
      </c>
      <c r="R27" s="24">
        <f t="shared" si="16"/>
        <v>52</v>
      </c>
      <c r="S27" s="24">
        <f t="shared" si="16"/>
        <v>60</v>
      </c>
      <c r="T27" s="24">
        <f t="shared" si="16"/>
        <v>68</v>
      </c>
      <c r="U27" s="24">
        <f t="shared" si="16"/>
        <v>68</v>
      </c>
      <c r="V27" s="24">
        <f t="shared" si="16"/>
        <v>68</v>
      </c>
      <c r="W27" s="24">
        <f t="shared" si="16"/>
        <v>68</v>
      </c>
      <c r="X27" s="24">
        <f t="shared" si="16"/>
        <v>68</v>
      </c>
      <c r="Y27" s="24">
        <f t="shared" si="16"/>
        <v>76</v>
      </c>
      <c r="Z27" s="24">
        <f t="shared" si="16"/>
        <v>84</v>
      </c>
      <c r="AA27" s="24">
        <f t="shared" si="16"/>
        <v>92</v>
      </c>
      <c r="AB27" s="24">
        <f t="shared" si="16"/>
        <v>92</v>
      </c>
      <c r="AC27" s="24">
        <f t="shared" si="16"/>
        <v>92</v>
      </c>
      <c r="AD27" s="24">
        <f t="shared" si="16"/>
        <v>92</v>
      </c>
      <c r="AE27" s="24">
        <f t="shared" si="16"/>
        <v>92</v>
      </c>
      <c r="AF27" s="24">
        <f t="shared" si="16"/>
        <v>100</v>
      </c>
      <c r="AG27" s="24">
        <f t="shared" si="16"/>
        <v>108</v>
      </c>
      <c r="AH27" s="24">
        <f t="shared" si="16"/>
        <v>116</v>
      </c>
      <c r="AI27" s="24">
        <f t="shared" si="16"/>
        <v>116</v>
      </c>
      <c r="AJ27" s="24">
        <f t="shared" si="16"/>
        <v>116</v>
      </c>
      <c r="AK27" s="24">
        <f t="shared" si="16"/>
        <v>116</v>
      </c>
      <c r="AL27" s="24">
        <f t="shared" si="16"/>
        <v>116</v>
      </c>
      <c r="AM27" s="24">
        <f t="shared" si="16"/>
        <v>116</v>
      </c>
      <c r="AN27" s="24">
        <f t="shared" si="16"/>
        <v>116</v>
      </c>
      <c r="AO27" s="24">
        <f t="shared" si="16"/>
        <v>116</v>
      </c>
      <c r="AP27" s="24">
        <f t="shared" si="16"/>
        <v>116</v>
      </c>
      <c r="AQ27" s="24">
        <f t="shared" si="16"/>
        <v>116</v>
      </c>
      <c r="AR27" s="24">
        <f t="shared" si="16"/>
        <v>116</v>
      </c>
      <c r="AS27" s="24">
        <f t="shared" si="16"/>
        <v>116</v>
      </c>
      <c r="AT27" s="24">
        <f t="shared" si="16"/>
        <v>116</v>
      </c>
      <c r="AU27" s="24">
        <f t="shared" si="16"/>
        <v>116</v>
      </c>
      <c r="AV27" s="24">
        <f t="shared" si="16"/>
        <v>116</v>
      </c>
      <c r="AW27" s="24">
        <f t="shared" si="16"/>
        <v>116</v>
      </c>
      <c r="AX27" s="24">
        <f t="shared" si="16"/>
        <v>116</v>
      </c>
      <c r="AY27" s="24"/>
      <c r="AZ27" s="24"/>
      <c r="BA27" s="24"/>
      <c r="BB27" s="24"/>
      <c r="BC27" s="24"/>
      <c r="BD27" s="25"/>
      <c r="BE27" s="24"/>
      <c r="BF27" s="24"/>
      <c r="BG27" s="25"/>
    </row>
    <row r="29" spans="2:59" x14ac:dyDescent="0.2">
      <c r="K29" s="298" t="s">
        <v>112</v>
      </c>
      <c r="L29" s="299" t="s">
        <v>17</v>
      </c>
      <c r="M29" s="299" t="s">
        <v>111</v>
      </c>
      <c r="N29" s="299"/>
      <c r="O29" s="299"/>
      <c r="P29" s="300"/>
    </row>
    <row r="30" spans="2:59" x14ac:dyDescent="0.2">
      <c r="C30" s="27"/>
      <c r="D30" s="27"/>
      <c r="E30" s="27"/>
      <c r="K30" s="301" t="s">
        <v>32</v>
      </c>
      <c r="L30" s="17" t="s">
        <v>17</v>
      </c>
      <c r="M30" s="17" t="s">
        <v>32</v>
      </c>
      <c r="N30" s="17"/>
      <c r="O30" s="17"/>
      <c r="P30" s="302"/>
    </row>
    <row r="31" spans="2:59" x14ac:dyDescent="0.2">
      <c r="B31" s="16"/>
      <c r="C31" s="27"/>
      <c r="D31" s="27"/>
      <c r="E31" s="27"/>
      <c r="F31" s="28"/>
      <c r="K31" s="303" t="s">
        <v>113</v>
      </c>
      <c r="L31" s="304" t="s">
        <v>17</v>
      </c>
      <c r="M31" s="305" t="s">
        <v>114</v>
      </c>
      <c r="N31" s="305"/>
      <c r="O31" s="305"/>
      <c r="P31" s="306"/>
    </row>
    <row r="32" spans="2:59" x14ac:dyDescent="0.2">
      <c r="C32" s="27"/>
      <c r="D32" s="27"/>
      <c r="E32" s="27"/>
      <c r="F32" s="28"/>
      <c r="G32" s="6"/>
      <c r="H32" s="6"/>
    </row>
    <row r="35" spans="2:28" x14ac:dyDescent="0.2">
      <c r="K35" s="29"/>
    </row>
    <row r="36" spans="2:28" x14ac:dyDescent="0.2">
      <c r="L36" s="30"/>
      <c r="M36" s="31"/>
      <c r="N36" s="31"/>
      <c r="O36" s="31"/>
      <c r="P36" s="31"/>
      <c r="Q36" s="31"/>
      <c r="S36" s="30"/>
      <c r="T36" s="31"/>
      <c r="U36" s="31"/>
      <c r="V36" s="31"/>
      <c r="W36" s="31"/>
      <c r="X36" s="31"/>
      <c r="Z36" s="31"/>
      <c r="AA36" s="32"/>
      <c r="AB36" s="31"/>
    </row>
    <row r="38" spans="2:28" x14ac:dyDescent="0.2">
      <c r="F38" s="3"/>
    </row>
    <row r="43" spans="2:28" x14ac:dyDescent="0.2">
      <c r="B43" s="33"/>
      <c r="F43" s="29"/>
    </row>
  </sheetData>
  <mergeCells count="29">
    <mergeCell ref="H26:I26"/>
    <mergeCell ref="H27:I27"/>
    <mergeCell ref="K5:BG5"/>
    <mergeCell ref="BF6:BG6"/>
    <mergeCell ref="AY26:BC26"/>
    <mergeCell ref="AY25:BD25"/>
    <mergeCell ref="AY22:BD22"/>
    <mergeCell ref="AY17:BD17"/>
    <mergeCell ref="AY18:BD18"/>
    <mergeCell ref="AY19:BD19"/>
    <mergeCell ref="AY20:BD20"/>
    <mergeCell ref="AY21:BD21"/>
    <mergeCell ref="AY23:BD23"/>
    <mergeCell ref="AY24:BD24"/>
    <mergeCell ref="B15:D15"/>
    <mergeCell ref="B16:D16"/>
    <mergeCell ref="B14:D14"/>
    <mergeCell ref="B5:I5"/>
    <mergeCell ref="AY12:BD12"/>
    <mergeCell ref="AY11:BD11"/>
    <mergeCell ref="AY7:BD7"/>
    <mergeCell ref="AY8:BD8"/>
    <mergeCell ref="AY9:BD9"/>
    <mergeCell ref="AY6:BE6"/>
    <mergeCell ref="AY10:BD10"/>
    <mergeCell ref="AY16:BD16"/>
    <mergeCell ref="AY13:BD13"/>
    <mergeCell ref="AY14:BD14"/>
    <mergeCell ref="AY15:BD15"/>
  </mergeCells>
  <phoneticPr fontId="0" type="noConversion"/>
  <conditionalFormatting sqref="K6:AX25">
    <cfRule type="expression" dxfId="64" priority="13">
      <formula>WEEKDAY(K$6)=2</formula>
    </cfRule>
    <cfRule type="expression" dxfId="63" priority="14">
      <formula>WEEKDAY(K$6)=6</formula>
    </cfRule>
    <cfRule type="expression" dxfId="62" priority="29" stopIfTrue="1">
      <formula>OR(WEEKDAY(K$6)=7,WEEKDAY(K$6)=1)</formula>
    </cfRule>
    <cfRule type="cellIs" dxfId="61" priority="30" stopIfTrue="1" operator="equal">
      <formula>"OA"</formula>
    </cfRule>
    <cfRule type="cellIs" dxfId="60" priority="31" stopIfTrue="1" operator="equal">
      <formula>"OFF"</formula>
    </cfRule>
    <cfRule type="cellIs" dxfId="59" priority="32" stopIfTrue="1" operator="equal">
      <formula>"H"</formula>
    </cfRule>
  </conditionalFormatting>
  <conditionalFormatting sqref="K29">
    <cfRule type="expression" dxfId="58" priority="23" stopIfTrue="1">
      <formula>OR(WEEKDAY(K$6)=7,WEEKDAY(K$6)=1)</formula>
    </cfRule>
    <cfRule type="cellIs" dxfId="57" priority="24" stopIfTrue="1" operator="equal">
      <formula>"OA"</formula>
    </cfRule>
    <cfRule type="cellIs" dxfId="56" priority="25" stopIfTrue="1" operator="equal">
      <formula>"OFF"</formula>
    </cfRule>
    <cfRule type="cellIs" dxfId="55" priority="26" stopIfTrue="1" operator="equal">
      <formula>"H"</formula>
    </cfRule>
  </conditionalFormatting>
  <conditionalFormatting sqref="K30">
    <cfRule type="expression" dxfId="54" priority="19" stopIfTrue="1">
      <formula>OR(WEEKDAY(K$6)=7,WEEKDAY(K$6)=1)</formula>
    </cfRule>
    <cfRule type="cellIs" dxfId="53" priority="20" stopIfTrue="1" operator="equal">
      <formula>"OA"</formula>
    </cfRule>
    <cfRule type="cellIs" dxfId="52" priority="21" stopIfTrue="1" operator="equal">
      <formula>"OFF"</formula>
    </cfRule>
    <cfRule type="cellIs" dxfId="51" priority="22" stopIfTrue="1" operator="equal">
      <formula>"H"</formula>
    </cfRule>
  </conditionalFormatting>
  <conditionalFormatting sqref="K31">
    <cfRule type="expression" dxfId="50" priority="15" stopIfTrue="1">
      <formula>OR(WEEKDAY(K$6)=7,WEEKDAY(K$6)=1)</formula>
    </cfRule>
    <cfRule type="cellIs" dxfId="49" priority="16" stopIfTrue="1" operator="equal">
      <formula>"OA"</formula>
    </cfRule>
    <cfRule type="cellIs" dxfId="48" priority="17" stopIfTrue="1" operator="equal">
      <formula>"OFF"</formula>
    </cfRule>
    <cfRule type="cellIs" dxfId="47" priority="18" stopIfTrue="1" operator="equal">
      <formula>"H"</formula>
    </cfRule>
  </conditionalFormatting>
  <conditionalFormatting sqref="BF8:BG25">
    <cfRule type="cellIs" dxfId="46" priority="9" operator="lessThan">
      <formula>0</formula>
    </cfRule>
    <cfRule type="cellIs" dxfId="45" priority="10" operator="greaterThan">
      <formula>0</formula>
    </cfRule>
  </conditionalFormatting>
  <conditionalFormatting sqref="C12">
    <cfRule type="cellIs" dxfId="44" priority="7" operator="lessThan">
      <formula>0</formula>
    </cfRule>
    <cfRule type="cellIs" dxfId="43" priority="8" operator="greaterThan">
      <formula>0</formula>
    </cfRule>
  </conditionalFormatting>
  <conditionalFormatting sqref="D12">
    <cfRule type="cellIs" dxfId="42" priority="5" operator="lessThan">
      <formula>0</formula>
    </cfRule>
    <cfRule type="cellIs" dxfId="41" priority="6" operator="greaterThan">
      <formula>0</formula>
    </cfRule>
  </conditionalFormatting>
  <conditionalFormatting sqref="I8:I25">
    <cfRule type="cellIs" dxfId="40" priority="3" operator="lessThan">
      <formula>$BE8</formula>
    </cfRule>
    <cfRule type="cellIs" dxfId="39" priority="4" operator="greaterThan">
      <formula>$BE8</formula>
    </cfRule>
  </conditionalFormatting>
  <conditionalFormatting sqref="H8:H25">
    <cfRule type="cellIs" dxfId="38" priority="1" operator="lessThan">
      <formula>$AY8</formula>
    </cfRule>
    <cfRule type="cellIs" dxfId="37" priority="2" operator="greaterThan">
      <formula>$AY8</formula>
    </cfRule>
  </conditionalFormatting>
  <dataValidations count="1">
    <dataValidation type="list" allowBlank="1" showInputMessage="1" showErrorMessage="1" sqref="B30 F8:F25" xr:uid="{00000000-0002-0000-0400-000000000000}">
      <formula1>Members</formula1>
    </dataValidation>
  </dataValidations>
  <printOptions horizontalCentered="1" verticalCentered="1"/>
  <pageMargins left="0.75" right="0.75" top="1" bottom="1" header="0.5" footer="0.5"/>
  <pageSetup scale="50" orientation="landscape" horizontalDpi="300" verticalDpi="300" r:id="rId1"/>
  <headerFooter alignWithMargins="0"/>
  <rowBreaks count="1" manualBreakCount="1">
    <brk id="33" max="16383" man="1"/>
  </rowBreaks>
  <extLst>
    <ext xmlns:x15="http://schemas.microsoft.com/office/spreadsheetml/2010/11/main" uri="{F7C9EE02-42E1-4005-9D12-6889AFFD525C}">
      <x15:webExtensions xmlns:xm="http://schemas.microsoft.com/office/excel/2006/main">
        <x15:webExtension appRef="{31D28688-BE55-46C4-8373-2BEC4EF0169F}">
          <xm:f>Sprint!F2:F2</xm:f>
        </x15:webExtension>
        <x15:webExtension appRef="{E9AB6087-103C-41D0-A96D-2B2BEFC460A8}">
          <xm:f>Sprint!F3:F3</xm:f>
        </x15:webExtension>
        <x15:webExtension appRef="{55DD5654-957C-4050-90AB-66A7DA0BC1FF}">
          <xm:f>Sprint!N4:N4</xm:f>
        </x15:webExtension>
      </x15:webExtens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4"/>
  <dimension ref="A1:EQ36"/>
  <sheetViews>
    <sheetView topLeftCell="A4" zoomScale="85" zoomScaleNormal="85" workbookViewId="0">
      <selection activeCell="M46" sqref="M46"/>
    </sheetView>
  </sheetViews>
  <sheetFormatPr defaultColWidth="9.140625" defaultRowHeight="12.75" x14ac:dyDescent="0.2"/>
  <cols>
    <col min="1" max="1" width="21.140625" style="3" customWidth="1"/>
    <col min="2" max="2" width="16.85546875" style="3" customWidth="1"/>
    <col min="3" max="4" width="0.5703125" style="3" hidden="1" customWidth="1"/>
    <col min="5" max="14" width="9.28515625" style="3" bestFit="1" customWidth="1"/>
    <col min="15" max="28" width="9.28515625" style="3" customWidth="1"/>
    <col min="29" max="29" width="9.7109375" style="3" customWidth="1"/>
    <col min="30" max="34" width="9.28515625" style="3" customWidth="1"/>
    <col min="35" max="44" width="9.140625" style="3" customWidth="1"/>
    <col min="45" max="16384" width="9.140625" style="3"/>
  </cols>
  <sheetData>
    <row r="1" spans="1:147" x14ac:dyDescent="0.2">
      <c r="A1" s="40"/>
    </row>
    <row r="3" spans="1:147" x14ac:dyDescent="0.2">
      <c r="A3" s="255" t="s">
        <v>12</v>
      </c>
      <c r="B3" s="256"/>
      <c r="C3" s="257"/>
      <c r="D3" s="257"/>
      <c r="E3" s="258">
        <f>INDEX(SprintDates,1,(E4-1)*BurndownColumns+1)</f>
        <v>43214</v>
      </c>
      <c r="F3" s="258">
        <f t="shared" ref="F3:AR3" si="0">INDEX(SprintDates,1,(F4-1)*BurndownColumns+1)</f>
        <v>43215</v>
      </c>
      <c r="G3" s="258">
        <f t="shared" si="0"/>
        <v>43216</v>
      </c>
      <c r="H3" s="258">
        <f t="shared" si="0"/>
        <v>43217</v>
      </c>
      <c r="I3" s="258">
        <f t="shared" si="0"/>
        <v>43218</v>
      </c>
      <c r="J3" s="258">
        <f t="shared" si="0"/>
        <v>43219</v>
      </c>
      <c r="K3" s="258">
        <f t="shared" si="0"/>
        <v>43220</v>
      </c>
      <c r="L3" s="258">
        <f t="shared" si="0"/>
        <v>43221</v>
      </c>
      <c r="M3" s="258">
        <f t="shared" si="0"/>
        <v>43222</v>
      </c>
      <c r="N3" s="258">
        <f t="shared" si="0"/>
        <v>43223</v>
      </c>
      <c r="O3" s="258">
        <f t="shared" si="0"/>
        <v>43224</v>
      </c>
      <c r="P3" s="258">
        <f t="shared" si="0"/>
        <v>43225</v>
      </c>
      <c r="Q3" s="258">
        <f t="shared" si="0"/>
        <v>43226</v>
      </c>
      <c r="R3" s="258">
        <f t="shared" si="0"/>
        <v>43227</v>
      </c>
      <c r="S3" s="258">
        <f t="shared" si="0"/>
        <v>43228</v>
      </c>
      <c r="T3" s="258">
        <f t="shared" si="0"/>
        <v>43229</v>
      </c>
      <c r="U3" s="258">
        <f t="shared" si="0"/>
        <v>43230</v>
      </c>
      <c r="V3" s="258">
        <f t="shared" si="0"/>
        <v>43231</v>
      </c>
      <c r="W3" s="258">
        <f t="shared" si="0"/>
        <v>43232</v>
      </c>
      <c r="X3" s="258">
        <f t="shared" si="0"/>
        <v>43233</v>
      </c>
      <c r="Y3" s="258">
        <f t="shared" si="0"/>
        <v>43234</v>
      </c>
      <c r="Z3" s="258">
        <f t="shared" si="0"/>
        <v>43235</v>
      </c>
      <c r="AA3" s="258">
        <f t="shared" si="0"/>
        <v>43236</v>
      </c>
      <c r="AB3" s="258">
        <f t="shared" si="0"/>
        <v>43237</v>
      </c>
      <c r="AC3" s="258">
        <f t="shared" si="0"/>
        <v>43238</v>
      </c>
      <c r="AD3" s="258">
        <f t="shared" si="0"/>
        <v>43239</v>
      </c>
      <c r="AE3" s="258">
        <f t="shared" si="0"/>
        <v>43240</v>
      </c>
      <c r="AF3" s="258">
        <f t="shared" si="0"/>
        <v>43241</v>
      </c>
      <c r="AG3" s="258">
        <f t="shared" si="0"/>
        <v>43242</v>
      </c>
      <c r="AH3" s="258">
        <f t="shared" si="0"/>
        <v>43243</v>
      </c>
      <c r="AI3" s="258">
        <f t="shared" si="0"/>
        <v>43244</v>
      </c>
      <c r="AJ3" s="258">
        <f t="shared" si="0"/>
        <v>43245</v>
      </c>
      <c r="AK3" s="258">
        <f t="shared" si="0"/>
        <v>43246</v>
      </c>
      <c r="AL3" s="258">
        <f t="shared" si="0"/>
        <v>43247</v>
      </c>
      <c r="AM3" s="258">
        <f t="shared" si="0"/>
        <v>43248</v>
      </c>
      <c r="AN3" s="258">
        <f t="shared" si="0"/>
        <v>43249</v>
      </c>
      <c r="AO3" s="258">
        <f t="shared" si="0"/>
        <v>43250</v>
      </c>
      <c r="AP3" s="258">
        <f t="shared" si="0"/>
        <v>43251</v>
      </c>
      <c r="AQ3" s="258">
        <f t="shared" si="0"/>
        <v>43252</v>
      </c>
      <c r="AR3" s="259">
        <f t="shared" si="0"/>
        <v>43253</v>
      </c>
    </row>
    <row r="4" spans="1:147" x14ac:dyDescent="0.2">
      <c r="A4" s="260" t="s">
        <v>162</v>
      </c>
      <c r="B4" s="261"/>
      <c r="C4" s="262"/>
      <c r="D4" s="262"/>
      <c r="E4" s="262">
        <v>1</v>
      </c>
      <c r="F4" s="262">
        <f>E4+1</f>
        <v>2</v>
      </c>
      <c r="G4" s="262">
        <f t="shared" ref="G4:AR4" si="1">F4+1</f>
        <v>3</v>
      </c>
      <c r="H4" s="262">
        <f t="shared" si="1"/>
        <v>4</v>
      </c>
      <c r="I4" s="262">
        <f t="shared" si="1"/>
        <v>5</v>
      </c>
      <c r="J4" s="262">
        <f t="shared" si="1"/>
        <v>6</v>
      </c>
      <c r="K4" s="262">
        <f t="shared" si="1"/>
        <v>7</v>
      </c>
      <c r="L4" s="262">
        <f t="shared" si="1"/>
        <v>8</v>
      </c>
      <c r="M4" s="262">
        <f t="shared" si="1"/>
        <v>9</v>
      </c>
      <c r="N4" s="262">
        <f t="shared" si="1"/>
        <v>10</v>
      </c>
      <c r="O4" s="262">
        <f t="shared" si="1"/>
        <v>11</v>
      </c>
      <c r="P4" s="262">
        <f t="shared" si="1"/>
        <v>12</v>
      </c>
      <c r="Q4" s="262">
        <f t="shared" si="1"/>
        <v>13</v>
      </c>
      <c r="R4" s="262">
        <f t="shared" si="1"/>
        <v>14</v>
      </c>
      <c r="S4" s="262">
        <f t="shared" si="1"/>
        <v>15</v>
      </c>
      <c r="T4" s="262">
        <f t="shared" si="1"/>
        <v>16</v>
      </c>
      <c r="U4" s="262">
        <f t="shared" si="1"/>
        <v>17</v>
      </c>
      <c r="V4" s="262">
        <f t="shared" si="1"/>
        <v>18</v>
      </c>
      <c r="W4" s="262">
        <f t="shared" si="1"/>
        <v>19</v>
      </c>
      <c r="X4" s="262">
        <f t="shared" si="1"/>
        <v>20</v>
      </c>
      <c r="Y4" s="262">
        <f t="shared" si="1"/>
        <v>21</v>
      </c>
      <c r="Z4" s="262">
        <f t="shared" si="1"/>
        <v>22</v>
      </c>
      <c r="AA4" s="262">
        <f t="shared" si="1"/>
        <v>23</v>
      </c>
      <c r="AB4" s="262">
        <f t="shared" si="1"/>
        <v>24</v>
      </c>
      <c r="AC4" s="262">
        <f t="shared" si="1"/>
        <v>25</v>
      </c>
      <c r="AD4" s="262">
        <f t="shared" si="1"/>
        <v>26</v>
      </c>
      <c r="AE4" s="262">
        <f t="shared" si="1"/>
        <v>27</v>
      </c>
      <c r="AF4" s="262">
        <f t="shared" si="1"/>
        <v>28</v>
      </c>
      <c r="AG4" s="262">
        <f t="shared" si="1"/>
        <v>29</v>
      </c>
      <c r="AH4" s="262">
        <f t="shared" si="1"/>
        <v>30</v>
      </c>
      <c r="AI4" s="262">
        <f t="shared" si="1"/>
        <v>31</v>
      </c>
      <c r="AJ4" s="262">
        <f t="shared" si="1"/>
        <v>32</v>
      </c>
      <c r="AK4" s="262">
        <f t="shared" si="1"/>
        <v>33</v>
      </c>
      <c r="AL4" s="262">
        <f t="shared" si="1"/>
        <v>34</v>
      </c>
      <c r="AM4" s="262">
        <f t="shared" si="1"/>
        <v>35</v>
      </c>
      <c r="AN4" s="262">
        <f t="shared" si="1"/>
        <v>36</v>
      </c>
      <c r="AO4" s="262">
        <f t="shared" si="1"/>
        <v>37</v>
      </c>
      <c r="AP4" s="262">
        <f t="shared" si="1"/>
        <v>38</v>
      </c>
      <c r="AQ4" s="262">
        <f t="shared" si="1"/>
        <v>39</v>
      </c>
      <c r="AR4" s="263">
        <f t="shared" si="1"/>
        <v>40</v>
      </c>
    </row>
    <row r="5" spans="1:147" x14ac:dyDescent="0.2">
      <c r="A5" s="158" t="s">
        <v>229</v>
      </c>
      <c r="B5" s="35"/>
      <c r="C5" s="35"/>
      <c r="D5" s="44"/>
      <c r="E5" s="42">
        <f ca="1">IF(E3&gt;Capacity!$F$2, #N/A, SUM(INDEX(Burndown,,(E4-1)*BurndownColumns+HoursLeftColumn)))</f>
        <v>28</v>
      </c>
      <c r="F5" s="42">
        <f ca="1">IF(F3&gt;Capacity!$F$2, #N/A, SUM(INDEX(Burndown,,(F4-1)*BurndownColumns+HoursLeftColumn)))</f>
        <v>12</v>
      </c>
      <c r="G5" s="42">
        <f ca="1">IF(G3&gt;Capacity!$F$2, #N/A, SUM(INDEX(Burndown,,(G4-1)*BurndownColumns+HoursLeftColumn)))</f>
        <v>12</v>
      </c>
      <c r="H5" s="42">
        <f ca="1">IF(H3&gt;Capacity!$F$2, #N/A, SUM(INDEX(Burndown,,(H4-1)*BurndownColumns+HoursLeftColumn)))</f>
        <v>12</v>
      </c>
      <c r="I5" s="42">
        <f ca="1">IF(I3&gt;Capacity!$F$2, #N/A, SUM(INDEX(Burndown,,(I4-1)*BurndownColumns+HoursLeftColumn)))</f>
        <v>12</v>
      </c>
      <c r="J5" s="42">
        <f ca="1">IF(J3&gt;Capacity!$F$2, #N/A, SUM(INDEX(Burndown,,(J4-1)*BurndownColumns+HoursLeftColumn)))</f>
        <v>8</v>
      </c>
      <c r="K5" s="42">
        <f ca="1">IF(K3&gt;Capacity!$F$2, #N/A, SUM(INDEX(Burndown,,(K4-1)*BurndownColumns+HoursLeftColumn)))</f>
        <v>8</v>
      </c>
      <c r="L5" s="42">
        <f ca="1">IF(L3&gt;Capacity!$F$2, #N/A, SUM(INDEX(Burndown,,(L4-1)*BurndownColumns+HoursLeftColumn)))</f>
        <v>2</v>
      </c>
      <c r="M5" s="42">
        <f ca="1">IF(M3&gt;Capacity!$F$2, #N/A, SUM(INDEX(Burndown,,(M4-1)*BurndownColumns+HoursLeftColumn)))</f>
        <v>2</v>
      </c>
      <c r="N5" s="42">
        <f ca="1">IF(N3&gt;Capacity!$F$2, #N/A, SUM(INDEX(Burndown,,(N4-1)*BurndownColumns+HoursLeftColumn)))</f>
        <v>0</v>
      </c>
      <c r="O5" s="42">
        <f ca="1">IF(O3&gt;Capacity!$F$2, #N/A, SUM(INDEX(Burndown,,(O4-1)*BurndownColumns+HoursLeftColumn)))</f>
        <v>0</v>
      </c>
      <c r="P5" s="42">
        <f ca="1">IF(P3&gt;Capacity!$F$2, #N/A, SUM(INDEX(Burndown,,(P4-1)*BurndownColumns+HoursLeftColumn)))</f>
        <v>0</v>
      </c>
      <c r="Q5" s="42">
        <f ca="1">IF(Q3&gt;Capacity!$F$2, #N/A, SUM(INDEX(Burndown,,(Q4-1)*BurndownColumns+HoursLeftColumn)))</f>
        <v>0</v>
      </c>
      <c r="R5" s="42">
        <f ca="1">IF(R3&gt;Capacity!$F$2, #N/A, SUM(INDEX(Burndown,,(R4-1)*BurndownColumns+HoursLeftColumn)))</f>
        <v>0</v>
      </c>
      <c r="S5" s="42">
        <f ca="1">IF(S3&gt;Capacity!$F$2, #N/A, SUM(INDEX(Burndown,,(S4-1)*BurndownColumns+HoursLeftColumn)))</f>
        <v>0</v>
      </c>
      <c r="T5" s="42">
        <f ca="1">IF(T3&gt;Capacity!$F$2, #N/A, SUM(INDEX(Burndown,,(T4-1)*BurndownColumns+HoursLeftColumn)))</f>
        <v>0</v>
      </c>
      <c r="U5" s="42">
        <f ca="1">IF(U3&gt;Capacity!$F$2, #N/A, SUM(INDEX(Burndown,,(U4-1)*BurndownColumns+HoursLeftColumn)))</f>
        <v>0</v>
      </c>
      <c r="V5" s="42">
        <f ca="1">IF(V3&gt;Capacity!$F$2, #N/A, SUM(INDEX(Burndown,,(V4-1)*BurndownColumns+HoursLeftColumn)))</f>
        <v>0</v>
      </c>
      <c r="W5" s="42">
        <f ca="1">IF(W3&gt;Capacity!$F$2, #N/A, SUM(INDEX(Burndown,,(W4-1)*BurndownColumns+HoursLeftColumn)))</f>
        <v>0</v>
      </c>
      <c r="X5" s="42">
        <f ca="1">IF(X3&gt;Capacity!$F$2, #N/A, SUM(INDEX(Burndown,,(X4-1)*BurndownColumns+HoursLeftColumn)))</f>
        <v>0</v>
      </c>
      <c r="Y5" s="42">
        <f ca="1">IF(Y3&gt;Capacity!$F$2, #N/A, SUM(INDEX(Burndown,,(Y4-1)*BurndownColumns+HoursLeftColumn)))</f>
        <v>0</v>
      </c>
      <c r="Z5" s="42">
        <f ca="1">IF(Z3&gt;Capacity!$F$2, #N/A, SUM(INDEX(Burndown,,(Z4-1)*BurndownColumns+HoursLeftColumn)))</f>
        <v>0</v>
      </c>
      <c r="AA5" s="42">
        <f ca="1">IF(AA3&gt;Capacity!$F$2, #N/A, SUM(INDEX(Burndown,,(AA4-1)*BurndownColumns+HoursLeftColumn)))</f>
        <v>0</v>
      </c>
      <c r="AB5" s="42">
        <f ca="1">IF(AB3&gt;Capacity!$F$2, #N/A, SUM(INDEX(Burndown,,(AB4-1)*BurndownColumns+HoursLeftColumn)))</f>
        <v>0</v>
      </c>
      <c r="AC5" s="42">
        <f ca="1">IF(AC3&gt;Capacity!$F$2, #N/A, SUM(INDEX(Burndown,,(AC4-1)*BurndownColumns+HoursLeftColumn)))</f>
        <v>0</v>
      </c>
      <c r="AD5" s="42">
        <f ca="1">IF(AD3&gt;Capacity!$F$2, #N/A, SUM(INDEX(Burndown,,(AD4-1)*BurndownColumns+HoursLeftColumn)))</f>
        <v>0</v>
      </c>
      <c r="AE5" s="42">
        <f ca="1">IF(AE3&gt;Capacity!$F$2, #N/A, SUM(INDEX(Burndown,,(AE4-1)*BurndownColumns+HoursLeftColumn)))</f>
        <v>0</v>
      </c>
      <c r="AF5" s="42">
        <f ca="1">IF(AF3&gt;Capacity!$F$2, #N/A, SUM(INDEX(Burndown,,(AF4-1)*BurndownColumns+HoursLeftColumn)))</f>
        <v>0</v>
      </c>
      <c r="AG5" s="42">
        <f ca="1">IF(AG3&gt;Capacity!$F$2, #N/A, SUM(INDEX(Burndown,,(AG4-1)*BurndownColumns+HoursLeftColumn)))</f>
        <v>0</v>
      </c>
      <c r="AH5" s="42">
        <f ca="1">IF(AH3&gt;Capacity!$F$2, #N/A, SUM(INDEX(Burndown,,(AH4-1)*BurndownColumns+HoursLeftColumn)))</f>
        <v>0</v>
      </c>
      <c r="AI5" s="42">
        <f ca="1">IF(AI3&gt;Capacity!$F$2, #N/A, SUM(INDEX(Burndown,,(AI4-1)*BurndownColumns+HoursLeftColumn)))</f>
        <v>0</v>
      </c>
      <c r="AJ5" s="42">
        <f ca="1">IF(AJ3&gt;Capacity!$F$2, #N/A, SUM(INDEX(Burndown,,(AJ4-1)*BurndownColumns+HoursLeftColumn)))</f>
        <v>0</v>
      </c>
      <c r="AK5" s="42">
        <f ca="1">IF(AK3&gt;Capacity!$F$2, #N/A, SUM(INDEX(Burndown,,(AK4-1)*BurndownColumns+HoursLeftColumn)))</f>
        <v>0</v>
      </c>
      <c r="AL5" s="42">
        <f ca="1">IF(AL3&gt;Capacity!$F$2, #N/A, SUM(INDEX(Burndown,,(AL4-1)*BurndownColumns+HoursLeftColumn)))</f>
        <v>0</v>
      </c>
      <c r="AM5" s="42">
        <f ca="1">IF(AM3&gt;Capacity!$F$2, #N/A, SUM(INDEX(Burndown,,(AM4-1)*BurndownColumns+HoursLeftColumn)))</f>
        <v>0</v>
      </c>
      <c r="AN5" s="42">
        <f ca="1">IF(AN3&gt;Capacity!$F$2, #N/A, SUM(INDEX(Burndown,,(AN4-1)*BurndownColumns+HoursLeftColumn)))</f>
        <v>0</v>
      </c>
      <c r="AO5" s="42">
        <f ca="1">IF(AO3&gt;Capacity!$F$2, #N/A, SUM(INDEX(Burndown,,(AO4-1)*BurndownColumns+HoursLeftColumn)))</f>
        <v>0</v>
      </c>
      <c r="AP5" s="42" t="e">
        <f ca="1">IF(AP3&gt;Capacity!$F$2, #N/A, SUM(INDEX(Burndown,,(AP4-1)*BurndownColumns+HoursLeftColumn)))</f>
        <v>#N/A</v>
      </c>
      <c r="AQ5" s="42" t="e">
        <f ca="1">IF(AQ3&gt;Capacity!$F$2, #N/A, SUM(INDEX(Burndown,,(AQ4-1)*BurndownColumns+HoursLeftColumn)))</f>
        <v>#N/A</v>
      </c>
      <c r="AR5" s="42" t="e">
        <f ca="1">IF(AR3&gt;Capacity!$F$2, #N/A, SUM(INDEX(Burndown,,(AR4-1)*BurndownColumns+HoursLeftColumn)))</f>
        <v>#N/A</v>
      </c>
    </row>
    <row r="6" spans="1:147" x14ac:dyDescent="0.2">
      <c r="A6" s="45" t="s">
        <v>230</v>
      </c>
      <c r="B6" s="35"/>
      <c r="C6" s="35"/>
      <c r="D6" s="44"/>
      <c r="E6" s="43">
        <f ca="1">IF(E3&gt;Capacity!$F$2, #N/A, SUM(INDEX(Burndown,,(E4-1)*BurndownColumns+HoursSpentColumn)))</f>
        <v>4</v>
      </c>
      <c r="F6" s="43">
        <f ca="1">IF(F3&gt;Capacity!$F$2, #N/A, SUM(INDEX(Burndown,,(F4-1)*BurndownColumns+HoursSpentColumn)))</f>
        <v>4</v>
      </c>
      <c r="G6" s="43">
        <f ca="1">IF(G3&gt;Capacity!$F$2, #N/A, SUM(INDEX(Burndown,,(G4-1)*BurndownColumns+HoursSpentColumn)))</f>
        <v>12</v>
      </c>
      <c r="H6" s="43">
        <f ca="1">IF(H3&gt;Capacity!$F$2, #N/A, SUM(INDEX(Burndown,,(H4-1)*BurndownColumns+HoursSpentColumn)))</f>
        <v>4</v>
      </c>
      <c r="I6" s="43">
        <f ca="1">IF(I3&gt;Capacity!$F$2, #N/A, SUM(INDEX(Burndown,,(I4-1)*BurndownColumns+HoursSpentColumn)))</f>
        <v>4</v>
      </c>
      <c r="J6" s="43">
        <f ca="1">IF(J3&gt;Capacity!$F$2, #N/A, SUM(INDEX(Burndown,,(J4-1)*BurndownColumns+HoursSpentColumn)))</f>
        <v>4</v>
      </c>
      <c r="K6" s="43">
        <f ca="1">IF(K3&gt;Capacity!$F$2, #N/A, SUM(INDEX(Burndown,,(K4-1)*BurndownColumns+HoursSpentColumn)))</f>
        <v>4</v>
      </c>
      <c r="L6" s="43">
        <f ca="1">IF(L3&gt;Capacity!$F$2, #N/A, SUM(INDEX(Burndown,,(L4-1)*BurndownColumns+HoursSpentColumn)))</f>
        <v>14</v>
      </c>
      <c r="M6" s="43">
        <f ca="1">IF(M3&gt;Capacity!$F$2, #N/A, SUM(INDEX(Burndown,,(M4-1)*BurndownColumns+HoursSpentColumn)))</f>
        <v>0</v>
      </c>
      <c r="N6" s="43">
        <f ca="1">IF(N3&gt;Capacity!$F$2, #N/A, SUM(INDEX(Burndown,,(N4-1)*BurndownColumns+HoursSpentColumn)))</f>
        <v>2</v>
      </c>
      <c r="O6" s="43">
        <f ca="1">IF(O3&gt;Capacity!$F$2, #N/A, SUM(INDEX(Burndown,,(O4-1)*BurndownColumns+HoursSpentColumn)))</f>
        <v>0</v>
      </c>
      <c r="P6" s="43">
        <f ca="1">IF(P3&gt;Capacity!$F$2, #N/A, SUM(INDEX(Burndown,,(P4-1)*BurndownColumns+HoursSpentColumn)))</f>
        <v>0</v>
      </c>
      <c r="Q6" s="43">
        <f ca="1">IF(Q3&gt;Capacity!$F$2, #N/A, SUM(INDEX(Burndown,,(Q4-1)*BurndownColumns+HoursSpentColumn)))</f>
        <v>0</v>
      </c>
      <c r="R6" s="43">
        <f ca="1">IF(R3&gt;Capacity!$F$2, #N/A, SUM(INDEX(Burndown,,(R4-1)*BurndownColumns+HoursSpentColumn)))</f>
        <v>0</v>
      </c>
      <c r="S6" s="43">
        <f ca="1">IF(S3&gt;Capacity!$F$2, #N/A, SUM(INDEX(Burndown,,(S4-1)*BurndownColumns+HoursSpentColumn)))</f>
        <v>0</v>
      </c>
      <c r="T6" s="43">
        <f ca="1">IF(T3&gt;Capacity!$F$2, #N/A, SUM(INDEX(Burndown,,(T4-1)*BurndownColumns+HoursSpentColumn)))</f>
        <v>0</v>
      </c>
      <c r="U6" s="43">
        <f ca="1">IF(U3&gt;Capacity!$F$2, #N/A, SUM(INDEX(Burndown,,(U4-1)*BurndownColumns+HoursSpentColumn)))</f>
        <v>0</v>
      </c>
      <c r="V6" s="43">
        <f ca="1">IF(V3&gt;Capacity!$F$2, #N/A, SUM(INDEX(Burndown,,(V4-1)*BurndownColumns+HoursSpentColumn)))</f>
        <v>0</v>
      </c>
      <c r="W6" s="43">
        <f ca="1">IF(W3&gt;Capacity!$F$2, #N/A, SUM(INDEX(Burndown,,(W4-1)*BurndownColumns+HoursSpentColumn)))</f>
        <v>0</v>
      </c>
      <c r="X6" s="43">
        <f ca="1">IF(X3&gt;Capacity!$F$2, #N/A, SUM(INDEX(Burndown,,(X4-1)*BurndownColumns+HoursSpentColumn)))</f>
        <v>0</v>
      </c>
      <c r="Y6" s="43">
        <f ca="1">IF(Y3&gt;Capacity!$F$2, #N/A, SUM(INDEX(Burndown,,(Y4-1)*BurndownColumns+HoursSpentColumn)))</f>
        <v>0</v>
      </c>
      <c r="Z6" s="43">
        <f ca="1">IF(Z3&gt;Capacity!$F$2, #N/A, SUM(INDEX(Burndown,,(Z4-1)*BurndownColumns+HoursSpentColumn)))</f>
        <v>0</v>
      </c>
      <c r="AA6" s="43">
        <f ca="1">IF(AA3&gt;Capacity!$F$2, #N/A, SUM(INDEX(Burndown,,(AA4-1)*BurndownColumns+HoursSpentColumn)))</f>
        <v>0</v>
      </c>
      <c r="AB6" s="43">
        <f ca="1">IF(AB3&gt;Capacity!$F$2, #N/A, SUM(INDEX(Burndown,,(AB4-1)*BurndownColumns+HoursSpentColumn)))</f>
        <v>0</v>
      </c>
      <c r="AC6" s="43">
        <f ca="1">IF(AC3&gt;Capacity!$F$2, #N/A, SUM(INDEX(Burndown,,(AC4-1)*BurndownColumns+HoursSpentColumn)))</f>
        <v>0</v>
      </c>
      <c r="AD6" s="43">
        <f ca="1">IF(AD3&gt;Capacity!$F$2, #N/A, SUM(INDEX(Burndown,,(AD4-1)*BurndownColumns+HoursSpentColumn)))</f>
        <v>0</v>
      </c>
      <c r="AE6" s="43">
        <f ca="1">IF(AE3&gt;Capacity!$F$2, #N/A, SUM(INDEX(Burndown,,(AE4-1)*BurndownColumns+HoursSpentColumn)))</f>
        <v>0</v>
      </c>
      <c r="AF6" s="43">
        <f ca="1">IF(AF3&gt;Capacity!$F$2, #N/A, SUM(INDEX(Burndown,,(AF4-1)*BurndownColumns+HoursSpentColumn)))</f>
        <v>0</v>
      </c>
      <c r="AG6" s="43">
        <f ca="1">IF(AG3&gt;Capacity!$F$2, #N/A, SUM(INDEX(Burndown,,(AG4-1)*BurndownColumns+HoursSpentColumn)))</f>
        <v>0</v>
      </c>
      <c r="AH6" s="43">
        <f ca="1">IF(AH3&gt;Capacity!$F$2, #N/A, SUM(INDEX(Burndown,,(AH4-1)*BurndownColumns+HoursSpentColumn)))</f>
        <v>0</v>
      </c>
      <c r="AI6" s="43">
        <f ca="1">IF(AI3&gt;Capacity!$F$2, #N/A, SUM(INDEX(Burndown,,(AI4-1)*BurndownColumns+HoursSpentColumn)))</f>
        <v>0</v>
      </c>
      <c r="AJ6" s="43">
        <f ca="1">IF(AJ3&gt;Capacity!$F$2, #N/A, SUM(INDEX(Burndown,,(AJ4-1)*BurndownColumns+HoursSpentColumn)))</f>
        <v>0</v>
      </c>
      <c r="AK6" s="43">
        <f ca="1">IF(AK3&gt;Capacity!$F$2, #N/A, SUM(INDEX(Burndown,,(AK4-1)*BurndownColumns+HoursSpentColumn)))</f>
        <v>0</v>
      </c>
      <c r="AL6" s="43">
        <f ca="1">IF(AL3&gt;Capacity!$F$2, #N/A, SUM(INDEX(Burndown,,(AL4-1)*BurndownColumns+HoursSpentColumn)))</f>
        <v>0</v>
      </c>
      <c r="AM6" s="43">
        <f ca="1">IF(AM3&gt;Capacity!$F$2, #N/A, SUM(INDEX(Burndown,,(AM4-1)*BurndownColumns+HoursSpentColumn)))</f>
        <v>0</v>
      </c>
      <c r="AN6" s="43">
        <f ca="1">IF(AN3&gt;Capacity!$F$2, #N/A, SUM(INDEX(Burndown,,(AN4-1)*BurndownColumns+HoursSpentColumn)))</f>
        <v>0</v>
      </c>
      <c r="AO6" s="43">
        <f ca="1">IF(AO3&gt;Capacity!$F$2, #N/A, SUM(INDEX(Burndown,,(AO4-1)*BurndownColumns+HoursSpentColumn)))</f>
        <v>0</v>
      </c>
      <c r="AP6" s="43" t="e">
        <f ca="1">IF(AP3&gt;Capacity!$F$2, #N/A, SUM(INDEX(Burndown,,(AP4-1)*BurndownColumns+HoursSpentColumn)))</f>
        <v>#N/A</v>
      </c>
      <c r="AQ6" s="43" t="e">
        <f ca="1">IF(AQ3&gt;Capacity!$F$2, #N/A, SUM(INDEX(Burndown,,(AQ4-1)*BurndownColumns+HoursSpentColumn)))</f>
        <v>#N/A</v>
      </c>
      <c r="AR6" s="43" t="e">
        <f ca="1">IF(AR3&gt;Capacity!$F$2, #N/A, SUM(INDEX(Burndown,,(AR4-1)*BurndownColumns+HoursSpentColumn)))</f>
        <v>#N/A</v>
      </c>
    </row>
    <row r="7" spans="1:147" x14ac:dyDescent="0.2">
      <c r="A7" s="158" t="s">
        <v>161</v>
      </c>
      <c r="B7" s="35"/>
      <c r="C7" s="35"/>
      <c r="D7" s="44"/>
      <c r="E7" s="43">
        <f ca="1">IF(E3&gt;Capacity!$F$2, #N/A, SUM($E6:E6))</f>
        <v>4</v>
      </c>
      <c r="F7" s="43">
        <f ca="1">IF(F3&gt;Capacity!$F$2, #N/A, SUM($E6:F6))</f>
        <v>8</v>
      </c>
      <c r="G7" s="43">
        <f ca="1">IF(G3&gt;Capacity!$F$2, #N/A, SUM($E6:G6))</f>
        <v>20</v>
      </c>
      <c r="H7" s="43">
        <f ca="1">IF(H3&gt;Capacity!$F$2, #N/A, SUM($E6:H6))</f>
        <v>24</v>
      </c>
      <c r="I7" s="43">
        <f ca="1">IF(I3&gt;Capacity!$F$2, #N/A, SUM($E6:I6))</f>
        <v>28</v>
      </c>
      <c r="J7" s="43">
        <f ca="1">IF(J3&gt;Capacity!$F$2, #N/A, SUM($E6:J6))</f>
        <v>32</v>
      </c>
      <c r="K7" s="43">
        <f ca="1">IF(K3&gt;Capacity!$F$2, #N/A, SUM($E6:K6))</f>
        <v>36</v>
      </c>
      <c r="L7" s="43">
        <f ca="1">IF(L3&gt;Capacity!$F$2, #N/A, SUM($E6:L6))</f>
        <v>50</v>
      </c>
      <c r="M7" s="43">
        <f ca="1">IF(M3&gt;Capacity!$F$2, #N/A, SUM($E6:M6))</f>
        <v>50</v>
      </c>
      <c r="N7" s="43">
        <f ca="1">IF(N3&gt;Capacity!$F$2, #N/A, SUM($E6:N6))</f>
        <v>52</v>
      </c>
      <c r="O7" s="43">
        <f ca="1">IF(O3&gt;Capacity!$F$2, #N/A, SUM($E6:O6))</f>
        <v>52</v>
      </c>
      <c r="P7" s="43">
        <f ca="1">IF(P3&gt;Capacity!$F$2, #N/A, SUM($E6:P6))</f>
        <v>52</v>
      </c>
      <c r="Q7" s="43">
        <f ca="1">IF(Q3&gt;Capacity!$F$2, #N/A, SUM($E6:Q6))</f>
        <v>52</v>
      </c>
      <c r="R7" s="43">
        <f ca="1">IF(R3&gt;Capacity!$F$2, #N/A, SUM($E6:R6))</f>
        <v>52</v>
      </c>
      <c r="S7" s="43">
        <f ca="1">IF(S3&gt;Capacity!$F$2, #N/A, SUM($E6:S6))</f>
        <v>52</v>
      </c>
      <c r="T7" s="43">
        <f ca="1">IF(T3&gt;Capacity!$F$2, #N/A, SUM($E6:T6))</f>
        <v>52</v>
      </c>
      <c r="U7" s="43">
        <f ca="1">IF(U3&gt;Capacity!$F$2, #N/A, SUM($E6:U6))</f>
        <v>52</v>
      </c>
      <c r="V7" s="43">
        <f ca="1">IF(V3&gt;Capacity!$F$2, #N/A, SUM($E6:V6))</f>
        <v>52</v>
      </c>
      <c r="W7" s="43">
        <f ca="1">IF(W3&gt;Capacity!$F$2, #N/A, SUM($E6:W6))</f>
        <v>52</v>
      </c>
      <c r="X7" s="43">
        <f ca="1">IF(X3&gt;Capacity!$F$2, #N/A, SUM($E6:X6))</f>
        <v>52</v>
      </c>
      <c r="Y7" s="43">
        <f ca="1">IF(Y3&gt;Capacity!$F$2, #N/A, SUM($E6:Y6))</f>
        <v>52</v>
      </c>
      <c r="Z7" s="43">
        <f ca="1">IF(Z3&gt;Capacity!$F$2, #N/A, SUM($E6:Z6))</f>
        <v>52</v>
      </c>
      <c r="AA7" s="43">
        <f ca="1">IF(AA3&gt;Capacity!$F$2, #N/A, SUM($E6:AA6))</f>
        <v>52</v>
      </c>
      <c r="AB7" s="43">
        <f ca="1">IF(AB3&gt;Capacity!$F$2, #N/A, SUM($E6:AB6))</f>
        <v>52</v>
      </c>
      <c r="AC7" s="43">
        <f ca="1">IF(AC3&gt;Capacity!$F$2, #N/A, SUM($E6:AC6))</f>
        <v>52</v>
      </c>
      <c r="AD7" s="43">
        <f ca="1">IF(AD3&gt;Capacity!$F$2, #N/A, SUM($E6:AD6))</f>
        <v>52</v>
      </c>
      <c r="AE7" s="43">
        <f ca="1">IF(AE3&gt;Capacity!$F$2, #N/A, SUM($E6:AE6))</f>
        <v>52</v>
      </c>
      <c r="AF7" s="43">
        <f ca="1">IF(AF3&gt;Capacity!$F$2, #N/A, SUM($E6:AF6))</f>
        <v>52</v>
      </c>
      <c r="AG7" s="43">
        <f ca="1">IF(AG3&gt;Capacity!$F$2, #N/A, SUM($E6:AG6))</f>
        <v>52</v>
      </c>
      <c r="AH7" s="43">
        <f ca="1">IF(AH3&gt;Capacity!$F$2, #N/A, SUM($E6:AH6))</f>
        <v>52</v>
      </c>
      <c r="AI7" s="43">
        <f ca="1">IF(AI3&gt;Capacity!$F$2, #N/A, SUM($E6:AI6))</f>
        <v>52</v>
      </c>
      <c r="AJ7" s="43">
        <f ca="1">IF(AJ3&gt;Capacity!$F$2, #N/A, SUM($E6:AJ6))</f>
        <v>52</v>
      </c>
      <c r="AK7" s="43">
        <f ca="1">IF(AK3&gt;Capacity!$F$2, #N/A, SUM($E6:AK6))</f>
        <v>52</v>
      </c>
      <c r="AL7" s="43">
        <f ca="1">IF(AL3&gt;Capacity!$F$2, #N/A, SUM($E6:AL6))</f>
        <v>52</v>
      </c>
      <c r="AM7" s="43">
        <f ca="1">IF(AM3&gt;Capacity!$F$2, #N/A, SUM($E6:AM6))</f>
        <v>52</v>
      </c>
      <c r="AN7" s="43">
        <f ca="1">IF(AN3&gt;Capacity!$F$2, #N/A, SUM($E6:AN6))</f>
        <v>52</v>
      </c>
      <c r="AO7" s="43">
        <f ca="1">IF(AO3&gt;Capacity!$F$2, #N/A, SUM($E6:AO6))</f>
        <v>52</v>
      </c>
      <c r="AP7" s="43" t="e">
        <f ca="1">IF(AP3&gt;Capacity!$F$2, #N/A, SUM($E6:AP6))</f>
        <v>#N/A</v>
      </c>
      <c r="AQ7" s="43" t="e">
        <f ca="1">IF(AQ3&gt;Capacity!$F$2, #N/A, SUM($E6:AQ6))</f>
        <v>#N/A</v>
      </c>
      <c r="AR7" s="43" t="e">
        <f ca="1">IF(AR3&gt;Capacity!$F$2, #N/A, SUM($E6:AR6))</f>
        <v>#N/A</v>
      </c>
    </row>
    <row r="8" spans="1:147" x14ac:dyDescent="0.2">
      <c r="A8" s="158" t="s">
        <v>164</v>
      </c>
      <c r="B8" s="35"/>
      <c r="C8" s="35"/>
      <c r="D8" s="44"/>
      <c r="E8" s="43">
        <f ca="1">IF(E3&gt;Capacity!$F$2, #N/A, E5+E7)</f>
        <v>32</v>
      </c>
      <c r="F8" s="43">
        <f ca="1">IF(F3&gt;Capacity!$F$2, #N/A, F5+F7)</f>
        <v>20</v>
      </c>
      <c r="G8" s="43">
        <f ca="1">IF(G3&gt;Capacity!$F$2, #N/A, G5+G7)</f>
        <v>32</v>
      </c>
      <c r="H8" s="43">
        <f ca="1">IF(H3&gt;Capacity!$F$2, #N/A, H5+H7)</f>
        <v>36</v>
      </c>
      <c r="I8" s="43">
        <f ca="1">IF(I3&gt;Capacity!$F$2, #N/A, I5+I7)</f>
        <v>40</v>
      </c>
      <c r="J8" s="43">
        <f ca="1">IF(J3&gt;Capacity!$F$2, #N/A, J5+J7)</f>
        <v>40</v>
      </c>
      <c r="K8" s="43">
        <f ca="1">IF(K3&gt;Capacity!$F$2, #N/A, K5+K7)</f>
        <v>44</v>
      </c>
      <c r="L8" s="43">
        <f ca="1">IF(L3&gt;Capacity!$F$2, #N/A, L5+L7)</f>
        <v>52</v>
      </c>
      <c r="M8" s="43">
        <f ca="1">IF(M3&gt;Capacity!$F$2, #N/A, M5+M7)</f>
        <v>52</v>
      </c>
      <c r="N8" s="43">
        <f ca="1">IF(N3&gt;Capacity!$F$2, #N/A, N5+N7)</f>
        <v>52</v>
      </c>
      <c r="O8" s="43">
        <f ca="1">IF(O3&gt;Capacity!$F$2, #N/A, O5+O7)</f>
        <v>52</v>
      </c>
      <c r="P8" s="43">
        <f ca="1">IF(P3&gt;Capacity!$F$2, #N/A, P5+P7)</f>
        <v>52</v>
      </c>
      <c r="Q8" s="43">
        <f ca="1">IF(Q3&gt;Capacity!$F$2, #N/A, Q5+Q7)</f>
        <v>52</v>
      </c>
      <c r="R8" s="43">
        <f ca="1">IF(R3&gt;Capacity!$F$2, #N/A, R5+R7)</f>
        <v>52</v>
      </c>
      <c r="S8" s="43">
        <f ca="1">IF(S3&gt;Capacity!$F$2, #N/A, S5+S7)</f>
        <v>52</v>
      </c>
      <c r="T8" s="43">
        <f ca="1">IF(T3&gt;Capacity!$F$2, #N/A, T5+T7)</f>
        <v>52</v>
      </c>
      <c r="U8" s="43">
        <f ca="1">IF(U3&gt;Capacity!$F$2, #N/A, U5+U7)</f>
        <v>52</v>
      </c>
      <c r="V8" s="43">
        <f ca="1">IF(V3&gt;Capacity!$F$2, #N/A, V5+V7)</f>
        <v>52</v>
      </c>
      <c r="W8" s="43">
        <f ca="1">IF(W3&gt;Capacity!$F$2, #N/A, W5+W7)</f>
        <v>52</v>
      </c>
      <c r="X8" s="43">
        <f ca="1">IF(X3&gt;Capacity!$F$2, #N/A, X5+X7)</f>
        <v>52</v>
      </c>
      <c r="Y8" s="43">
        <f ca="1">IF(Y3&gt;Capacity!$F$2, #N/A, Y5+Y7)</f>
        <v>52</v>
      </c>
      <c r="Z8" s="43">
        <f ca="1">IF(Z3&gt;Capacity!$F$2, #N/A, Z5+Z7)</f>
        <v>52</v>
      </c>
      <c r="AA8" s="43">
        <f ca="1">IF(AA3&gt;Capacity!$F$2, #N/A, AA5+AA7)</f>
        <v>52</v>
      </c>
      <c r="AB8" s="43">
        <f ca="1">IF(AB3&gt;Capacity!$F$2, #N/A, AB5+AB7)</f>
        <v>52</v>
      </c>
      <c r="AC8" s="43">
        <f ca="1">IF(AC3&gt;Capacity!$F$2, #N/A, AC5+AC7)</f>
        <v>52</v>
      </c>
      <c r="AD8" s="43">
        <f ca="1">IF(AD3&gt;Capacity!$F$2, #N/A, AD5+AD7)</f>
        <v>52</v>
      </c>
      <c r="AE8" s="43">
        <f ca="1">IF(AE3&gt;Capacity!$F$2, #N/A, AE5+AE7)</f>
        <v>52</v>
      </c>
      <c r="AF8" s="43">
        <f ca="1">IF(AF3&gt;Capacity!$F$2, #N/A, AF5+AF7)</f>
        <v>52</v>
      </c>
      <c r="AG8" s="43">
        <f ca="1">IF(AG3&gt;Capacity!$F$2, #N/A, AG5+AG7)</f>
        <v>52</v>
      </c>
      <c r="AH8" s="43">
        <f ca="1">IF(AH3&gt;Capacity!$F$2, #N/A, AH5+AH7)</f>
        <v>52</v>
      </c>
      <c r="AI8" s="43">
        <f ca="1">IF(AI3&gt;Capacity!$F$2, #N/A, AI5+AI7)</f>
        <v>52</v>
      </c>
      <c r="AJ8" s="43">
        <f ca="1">IF(AJ3&gt;Capacity!$F$2, #N/A, AJ5+AJ7)</f>
        <v>52</v>
      </c>
      <c r="AK8" s="43">
        <f ca="1">IF(AK3&gt;Capacity!$F$2, #N/A, AK5+AK7)</f>
        <v>52</v>
      </c>
      <c r="AL8" s="43">
        <f ca="1">IF(AL3&gt;Capacity!$F$2, #N/A, AL5+AL7)</f>
        <v>52</v>
      </c>
      <c r="AM8" s="43">
        <f ca="1">IF(AM3&gt;Capacity!$F$2, #N/A, AM5+AM7)</f>
        <v>52</v>
      </c>
      <c r="AN8" s="43">
        <f ca="1">IF(AN3&gt;Capacity!$F$2, #N/A, AN5+AN7)</f>
        <v>52</v>
      </c>
      <c r="AO8" s="43">
        <f ca="1">IF(AO3&gt;Capacity!$F$2, #N/A, AO5+AO7)</f>
        <v>52</v>
      </c>
      <c r="AP8" s="43" t="e">
        <f ca="1">IF(AP3&gt;Capacity!$F$2, #N/A, AP5+AP7)</f>
        <v>#N/A</v>
      </c>
      <c r="AQ8" s="43" t="e">
        <f ca="1">IF(AQ3&gt;Capacity!$F$2, #N/A, AQ5+AQ7)</f>
        <v>#N/A</v>
      </c>
      <c r="AR8" s="43" t="e">
        <f ca="1">IF(AR3&gt;Capacity!$F$2, #N/A, AR5+AR7)</f>
        <v>#N/A</v>
      </c>
      <c r="EO8" s="187"/>
      <c r="EP8" s="187"/>
      <c r="EQ8" s="187"/>
    </row>
    <row r="9" spans="1:147" s="187" customFormat="1" x14ac:dyDescent="0.2">
      <c r="A9" s="158" t="s">
        <v>159</v>
      </c>
      <c r="B9" s="35"/>
      <c r="C9" s="170"/>
      <c r="D9" s="44"/>
      <c r="E9" s="43">
        <f ca="1">E5</f>
        <v>28</v>
      </c>
      <c r="F9" s="43">
        <f ca="1">IF(F3&gt;=Capacity!$F$2,FORECAST(F4,OFFSET($E$5,0,0,1,HLOOKUP(Capacity!$F$2,$E$3:$AH$4,2)-1),OFFSET($E$4,0,0,1,HLOOKUP(Capacity!$F$2,$E$3:$AH$4,2)-1)),F5)</f>
        <v>12</v>
      </c>
      <c r="G9" s="43">
        <f ca="1">IF(G3&gt;=Capacity!$F$2,FORECAST(G4,OFFSET($E$5,0,0,1,HLOOKUP(Capacity!$F$2,$E$3:$AH$4,2)-1),OFFSET($E$4,0,0,1,HLOOKUP(Capacity!$F$2,$E$3:$AH$4,2)-1)),G5)</f>
        <v>12</v>
      </c>
      <c r="H9" s="43">
        <f ca="1">IF(H3&gt;=Capacity!$F$2,FORECAST(H4,OFFSET($E$5,0,0,1,HLOOKUP(Capacity!$F$2,$E$3:$AH$4,2)-1),OFFSET($E$4,0,0,1,HLOOKUP(Capacity!$F$2,$E$3:$AH$4,2)-1)),H5)</f>
        <v>12</v>
      </c>
      <c r="I9" s="43">
        <f ca="1">IF(I3&gt;=Capacity!$F$2,FORECAST(I4,OFFSET($E$5,0,0,1,HLOOKUP(Capacity!$F$2,$E$3:$AH$4,2)-1),OFFSET($E$4,0,0,1,HLOOKUP(Capacity!$F$2,$E$3:$AH$4,2)-1)),I5)</f>
        <v>12</v>
      </c>
      <c r="J9" s="43">
        <f ca="1">IF(J3&gt;=Capacity!$F$2,FORECAST(J4,OFFSET($E$5,0,0,1,HLOOKUP(Capacity!$F$2,$E$3:$AH$4,2)-1),OFFSET($E$4,0,0,1,HLOOKUP(Capacity!$F$2,$E$3:$AH$4,2)-1)),J5)</f>
        <v>8</v>
      </c>
      <c r="K9" s="43">
        <f ca="1">IF(K3&gt;=Capacity!$F$2,FORECAST(K4,OFFSET($E$5,0,0,1,HLOOKUP(Capacity!$F$2,$E$3:$AH$4,2)-1),OFFSET($E$4,0,0,1,HLOOKUP(Capacity!$F$2,$E$3:$AH$4,2)-1)),K5)</f>
        <v>8</v>
      </c>
      <c r="L9" s="43">
        <f ca="1">IF(L3&gt;=Capacity!$F$2,FORECAST(L4,OFFSET($E$5,0,0,1,HLOOKUP(Capacity!$F$2,$E$3:$AH$4,2)-1),OFFSET($E$4,0,0,1,HLOOKUP(Capacity!$F$2,$E$3:$AH$4,2)-1)),L5)</f>
        <v>2</v>
      </c>
      <c r="M9" s="43">
        <f ca="1">IF(M3&gt;=Capacity!$F$2,FORECAST(M4,OFFSET($E$5,0,0,1,HLOOKUP(Capacity!$F$2,$E$3:$AH$4,2)-1),OFFSET($E$4,0,0,1,HLOOKUP(Capacity!$F$2,$E$3:$AH$4,2)-1)),M5)</f>
        <v>2</v>
      </c>
      <c r="N9" s="43">
        <f ca="1">IF(N3&gt;=Capacity!$F$2,FORECAST(N4,OFFSET($E$5,0,0,1,HLOOKUP(Capacity!$F$2,$E$3:$AH$4,2)-1),OFFSET($E$4,0,0,1,HLOOKUP(Capacity!$F$2,$E$3:$AH$4,2)-1)),N5)</f>
        <v>0</v>
      </c>
      <c r="O9" s="43">
        <f ca="1">IF(O3&gt;=Capacity!$F$2,FORECAST(O4,OFFSET($E$5,0,0,1,HLOOKUP(Capacity!$F$2,$E$3:$AH$4,2)-1),OFFSET($E$4,0,0,1,HLOOKUP(Capacity!$F$2,$E$3:$AH$4,2)-1)),O5)</f>
        <v>0</v>
      </c>
      <c r="P9" s="43">
        <f ca="1">IF(P3&gt;=Capacity!$F$2,FORECAST(P4,OFFSET($E$5,0,0,1,HLOOKUP(Capacity!$F$2,$E$3:$AH$4,2)-1),OFFSET($E$4,0,0,1,HLOOKUP(Capacity!$F$2,$E$3:$AH$4,2)-1)),P5)</f>
        <v>0</v>
      </c>
      <c r="Q9" s="43">
        <f ca="1">IF(Q3&gt;=Capacity!$F$2,FORECAST(Q4,OFFSET($E$5,0,0,1,HLOOKUP(Capacity!$F$2,$E$3:$AH$4,2)-1),OFFSET($E$4,0,0,1,HLOOKUP(Capacity!$F$2,$E$3:$AH$4,2)-1)),Q5)</f>
        <v>0</v>
      </c>
      <c r="R9" s="43">
        <f ca="1">IF(R3&gt;=Capacity!$F$2,FORECAST(R4,OFFSET($E$5,0,0,1,HLOOKUP(Capacity!$F$2,$E$3:$AH$4,2)-1),OFFSET($E$4,0,0,1,HLOOKUP(Capacity!$F$2,$E$3:$AH$4,2)-1)),R5)</f>
        <v>0</v>
      </c>
      <c r="S9" s="43">
        <f ca="1">IF(S3&gt;=Capacity!$F$2,FORECAST(S4,OFFSET($E$5,0,0,1,HLOOKUP(Capacity!$F$2,$E$3:$AH$4,2)-1),OFFSET($E$4,0,0,1,HLOOKUP(Capacity!$F$2,$E$3:$AH$4,2)-1)),S5)</f>
        <v>0</v>
      </c>
      <c r="T9" s="43">
        <f ca="1">IF(T3&gt;=Capacity!$F$2,FORECAST(T4,OFFSET($E$5,0,0,1,HLOOKUP(Capacity!$F$2,$E$3:$AH$4,2)-1),OFFSET($E$4,0,0,1,HLOOKUP(Capacity!$F$2,$E$3:$AH$4,2)-1)),T5)</f>
        <v>0</v>
      </c>
      <c r="U9" s="43">
        <f ca="1">IF(U3&gt;=Capacity!$F$2,FORECAST(U4,OFFSET($E$5,0,0,1,HLOOKUP(Capacity!$F$2,$E$3:$AH$4,2)-1),OFFSET($E$4,0,0,1,HLOOKUP(Capacity!$F$2,$E$3:$AH$4,2)-1)),U5)</f>
        <v>0</v>
      </c>
      <c r="V9" s="43">
        <f ca="1">IF(V3&gt;=Capacity!$F$2,FORECAST(V4,OFFSET($E$5,0,0,1,HLOOKUP(Capacity!$F$2,$E$3:$AH$4,2)-1),OFFSET($E$4,0,0,1,HLOOKUP(Capacity!$F$2,$E$3:$AH$4,2)-1)),V5)</f>
        <v>0</v>
      </c>
      <c r="W9" s="43">
        <f ca="1">IF(W3&gt;=Capacity!$F$2,FORECAST(W4,OFFSET($E$5,0,0,1,HLOOKUP(Capacity!$F$2,$E$3:$AH$4,2)-1),OFFSET($E$4,0,0,1,HLOOKUP(Capacity!$F$2,$E$3:$AH$4,2)-1)),W5)</f>
        <v>0</v>
      </c>
      <c r="X9" s="43">
        <f ca="1">IF(X3&gt;=Capacity!$F$2,FORECAST(X4,OFFSET($E$5,0,0,1,HLOOKUP(Capacity!$F$2,$E$3:$AH$4,2)-1),OFFSET($E$4,0,0,1,HLOOKUP(Capacity!$F$2,$E$3:$AH$4,2)-1)),X5)</f>
        <v>0</v>
      </c>
      <c r="Y9" s="43">
        <f ca="1">IF(Y3&gt;=Capacity!$F$2,FORECAST(Y4,OFFSET($E$5,0,0,1,HLOOKUP(Capacity!$F$2,$E$3:$AH$4,2)-1),OFFSET($E$4,0,0,1,HLOOKUP(Capacity!$F$2,$E$3:$AH$4,2)-1)),Y5)</f>
        <v>0</v>
      </c>
      <c r="Z9" s="43">
        <f ca="1">IF(Z3&gt;=Capacity!$F$2,FORECAST(Z4,OFFSET($E$5,0,0,1,HLOOKUP(Capacity!$F$2,$E$3:$AH$4,2)-1),OFFSET($E$4,0,0,1,HLOOKUP(Capacity!$F$2,$E$3:$AH$4,2)-1)),Z5)</f>
        <v>0</v>
      </c>
      <c r="AA9" s="43">
        <f ca="1">IF(AA3&gt;=Capacity!$F$2,FORECAST(AA4,OFFSET($E$5,0,0,1,HLOOKUP(Capacity!$F$2,$E$3:$AH$4,2)-1),OFFSET($E$4,0,0,1,HLOOKUP(Capacity!$F$2,$E$3:$AH$4,2)-1)),AA5)</f>
        <v>0</v>
      </c>
      <c r="AB9" s="43">
        <f ca="1">IF(AB3&gt;=Capacity!$F$2,FORECAST(AB4,OFFSET($E$5,0,0,1,HLOOKUP(Capacity!$F$2,$E$3:$AH$4,2)-1),OFFSET($E$4,0,0,1,HLOOKUP(Capacity!$F$2,$E$3:$AH$4,2)-1)),AB5)</f>
        <v>0</v>
      </c>
      <c r="AC9" s="43">
        <f ca="1">IF(AC3&gt;=Capacity!$F$2,FORECAST(AC4,OFFSET($E$5,0,0,1,HLOOKUP(Capacity!$F$2,$E$3:$AH$4,2)-1),OFFSET($E$4,0,0,1,HLOOKUP(Capacity!$F$2,$E$3:$AH$4,2)-1)),AC5)</f>
        <v>0</v>
      </c>
      <c r="AD9" s="43">
        <f ca="1">IF(AD3&gt;=Capacity!$F$2,FORECAST(AD4,OFFSET($E$5,0,0,1,HLOOKUP(Capacity!$F$2,$E$3:$AH$4,2)-1),OFFSET($E$4,0,0,1,HLOOKUP(Capacity!$F$2,$E$3:$AH$4,2)-1)),AD5)</f>
        <v>0</v>
      </c>
      <c r="AE9" s="43">
        <f ca="1">IF(AE3&gt;=Capacity!$F$2,FORECAST(AE4,OFFSET($E$5,0,0,1,HLOOKUP(Capacity!$F$2,$E$3:$AH$4,2)-1),OFFSET($E$4,0,0,1,HLOOKUP(Capacity!$F$2,$E$3:$AH$4,2)-1)),AE5)</f>
        <v>0</v>
      </c>
      <c r="AF9" s="43">
        <f ca="1">IF(AF3&gt;=Capacity!$F$2,FORECAST(AF4,OFFSET($E$5,0,0,1,HLOOKUP(Capacity!$F$2,$E$3:$AH$4,2)-1),OFFSET($E$4,0,0,1,HLOOKUP(Capacity!$F$2,$E$3:$AH$4,2)-1)),AF5)</f>
        <v>0</v>
      </c>
      <c r="AG9" s="43">
        <f ca="1">IF(AG3&gt;=Capacity!$F$2,FORECAST(AG4,OFFSET($E$5,0,0,1,HLOOKUP(Capacity!$F$2,$E$3:$AH$4,2)-1),OFFSET($E$4,0,0,1,HLOOKUP(Capacity!$F$2,$E$3:$AH$4,2)-1)),AG5)</f>
        <v>0</v>
      </c>
      <c r="AH9" s="43">
        <f ca="1">IF(AH3&gt;=Capacity!$F$2,FORECAST(AH4,OFFSET($E$5,0,0,1,HLOOKUP(Capacity!$F$2,$E$3:$AH$4,2)-1),OFFSET($E$4,0,0,1,HLOOKUP(Capacity!$F$2,$E$3:$AH$4,2)-1)),AH5)</f>
        <v>0</v>
      </c>
      <c r="AI9" s="43">
        <f ca="1">IF(AI3&gt;=Capacity!$F$2,FORECAST(AI4,OFFSET($E$5,0,0,1,HLOOKUP(Capacity!$F$2,$E$3:$AH$4,2)-1),OFFSET($E$4,0,0,1,HLOOKUP(Capacity!$F$2,$E$3:$AH$4,2)-1)),AI5)</f>
        <v>0</v>
      </c>
      <c r="AJ9" s="43">
        <f ca="1">IF(AJ3&gt;=Capacity!$F$2,FORECAST(AJ4,OFFSET($E$5,0,0,1,HLOOKUP(Capacity!$F$2,$E$3:$AH$4,2)-1),OFFSET($E$4,0,0,1,HLOOKUP(Capacity!$F$2,$E$3:$AH$4,2)-1)),AJ5)</f>
        <v>0</v>
      </c>
      <c r="AK9" s="43">
        <f ca="1">IF(AK3&gt;=Capacity!$F$2,FORECAST(AK4,OFFSET($E$5,0,0,1,HLOOKUP(Capacity!$F$2,$E$3:$AH$4,2)-1),OFFSET($E$4,0,0,1,HLOOKUP(Capacity!$F$2,$E$3:$AH$4,2)-1)),AK5)</f>
        <v>0</v>
      </c>
      <c r="AL9" s="43">
        <f ca="1">IF(AL3&gt;=Capacity!$F$2,FORECAST(AL4,OFFSET($E$5,0,0,1,HLOOKUP(Capacity!$F$2,$E$3:$AH$4,2)-1),OFFSET($E$4,0,0,1,HLOOKUP(Capacity!$F$2,$E$3:$AH$4,2)-1)),AL5)</f>
        <v>0</v>
      </c>
      <c r="AM9" s="43">
        <f ca="1">IF(AM3&gt;=Capacity!$F$2,FORECAST(AM4,OFFSET($E$5,0,0,1,HLOOKUP(Capacity!$F$2,$E$3:$AH$4,2)-1),OFFSET($E$4,0,0,1,HLOOKUP(Capacity!$F$2,$E$3:$AH$4,2)-1)),AM5)</f>
        <v>0</v>
      </c>
      <c r="AN9" s="43">
        <f ca="1">IF(AN3&gt;=Capacity!$F$2,FORECAST(AN4,OFFSET($E$5,0,0,1,HLOOKUP(Capacity!$F$2,$E$3:$AH$4,2)-1),OFFSET($E$4,0,0,1,HLOOKUP(Capacity!$F$2,$E$3:$AH$4,2)-1)),AN5)</f>
        <v>0</v>
      </c>
      <c r="AO9" s="43">
        <f ca="1">IF(AO3&gt;=Capacity!$F$2,FORECAST(AO4,OFFSET($E$5,0,0,1,HLOOKUP(Capacity!$F$2,$E$3:$AH$4,2)-1),OFFSET($E$4,0,0,1,HLOOKUP(Capacity!$F$2,$E$3:$AH$4,2)-1)),AO5)</f>
        <v>-8.6758620689655181</v>
      </c>
      <c r="AP9" s="43">
        <f ca="1">IF(AP3&gt;=Capacity!$F$2,FORECAST(AP4,OFFSET($E$5,0,0,1,HLOOKUP(Capacity!$F$2,$E$3:$AH$4,2)-1),OFFSET($E$4,0,0,1,HLOOKUP(Capacity!$F$2,$E$3:$AH$4,2)-1)),AP5)</f>
        <v>-9.2206896551724142</v>
      </c>
      <c r="AQ9" s="43">
        <f ca="1">IF(AQ3&gt;=Capacity!$F$2,FORECAST(AQ4,OFFSET($E$5,0,0,1,HLOOKUP(Capacity!$F$2,$E$3:$AH$4,2)-1),OFFSET($E$4,0,0,1,HLOOKUP(Capacity!$F$2,$E$3:$AH$4,2)-1)),AQ5)</f>
        <v>-9.7655172413793103</v>
      </c>
      <c r="AR9" s="43">
        <f ca="1">IF(AR3&gt;=Capacity!$F$2,FORECAST(AR4,OFFSET($E$5,0,0,1,HLOOKUP(Capacity!$F$2,$E$3:$AH$4,2)-1),OFFSET($E$4,0,0,1,HLOOKUP(Capacity!$F$2,$E$3:$AH$4,2)-1)),AR5)</f>
        <v>-10.310344827586206</v>
      </c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</row>
    <row r="10" spans="1:147" s="187" customFormat="1" x14ac:dyDescent="0.2">
      <c r="A10" s="251" t="s">
        <v>158</v>
      </c>
      <c r="B10" s="35"/>
      <c r="C10" s="35"/>
      <c r="D10" s="44"/>
      <c r="E10" s="43">
        <f t="shared" ref="E10:AR10" si="2">PlanEffort-E11</f>
        <v>20</v>
      </c>
      <c r="F10" s="43">
        <f t="shared" si="2"/>
        <v>8</v>
      </c>
      <c r="G10" s="43">
        <f t="shared" si="2"/>
        <v>-8</v>
      </c>
      <c r="H10" s="43">
        <f t="shared" si="2"/>
        <v>-8</v>
      </c>
      <c r="I10" s="43">
        <f t="shared" si="2"/>
        <v>-8</v>
      </c>
      <c r="J10" s="43">
        <f t="shared" si="2"/>
        <v>-8</v>
      </c>
      <c r="K10" s="43">
        <f t="shared" si="2"/>
        <v>-8</v>
      </c>
      <c r="L10" s="43">
        <f t="shared" si="2"/>
        <v>-16</v>
      </c>
      <c r="M10" s="43">
        <f t="shared" si="2"/>
        <v>-24</v>
      </c>
      <c r="N10" s="43">
        <f t="shared" si="2"/>
        <v>-32</v>
      </c>
      <c r="O10" s="43">
        <f t="shared" si="2"/>
        <v>-32</v>
      </c>
      <c r="P10" s="43">
        <f t="shared" si="2"/>
        <v>-32</v>
      </c>
      <c r="Q10" s="43">
        <f t="shared" si="2"/>
        <v>-32</v>
      </c>
      <c r="R10" s="43">
        <f t="shared" si="2"/>
        <v>-32</v>
      </c>
      <c r="S10" s="43">
        <f t="shared" si="2"/>
        <v>-40</v>
      </c>
      <c r="T10" s="43">
        <f t="shared" si="2"/>
        <v>-48</v>
      </c>
      <c r="U10" s="43">
        <f t="shared" si="2"/>
        <v>-56</v>
      </c>
      <c r="V10" s="43">
        <f t="shared" si="2"/>
        <v>-56</v>
      </c>
      <c r="W10" s="43">
        <f t="shared" si="2"/>
        <v>-56</v>
      </c>
      <c r="X10" s="43">
        <f t="shared" si="2"/>
        <v>-56</v>
      </c>
      <c r="Y10" s="43">
        <f t="shared" si="2"/>
        <v>-56</v>
      </c>
      <c r="Z10" s="43">
        <f t="shared" si="2"/>
        <v>-64</v>
      </c>
      <c r="AA10" s="43">
        <f t="shared" si="2"/>
        <v>-72</v>
      </c>
      <c r="AB10" s="43">
        <f t="shared" si="2"/>
        <v>-80</v>
      </c>
      <c r="AC10" s="43">
        <f t="shared" si="2"/>
        <v>-80</v>
      </c>
      <c r="AD10" s="43">
        <f t="shared" si="2"/>
        <v>-80</v>
      </c>
      <c r="AE10" s="43">
        <f t="shared" si="2"/>
        <v>-80</v>
      </c>
      <c r="AF10" s="43">
        <f t="shared" si="2"/>
        <v>-80</v>
      </c>
      <c r="AG10" s="43">
        <f t="shared" si="2"/>
        <v>-80</v>
      </c>
      <c r="AH10" s="43">
        <f t="shared" si="2"/>
        <v>-80</v>
      </c>
      <c r="AI10" s="43">
        <f t="shared" si="2"/>
        <v>-80</v>
      </c>
      <c r="AJ10" s="43">
        <f t="shared" si="2"/>
        <v>-80</v>
      </c>
      <c r="AK10" s="43">
        <f t="shared" si="2"/>
        <v>-80</v>
      </c>
      <c r="AL10" s="43">
        <f t="shared" si="2"/>
        <v>-80</v>
      </c>
      <c r="AM10" s="43">
        <f t="shared" si="2"/>
        <v>-80</v>
      </c>
      <c r="AN10" s="43">
        <f t="shared" si="2"/>
        <v>-80</v>
      </c>
      <c r="AO10" s="43">
        <f t="shared" si="2"/>
        <v>-80</v>
      </c>
      <c r="AP10" s="43">
        <f t="shared" si="2"/>
        <v>-80</v>
      </c>
      <c r="AQ10" s="43">
        <f t="shared" si="2"/>
        <v>-80</v>
      </c>
      <c r="AR10" s="43">
        <f t="shared" si="2"/>
        <v>-80</v>
      </c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</row>
    <row r="11" spans="1:147" s="187" customFormat="1" x14ac:dyDescent="0.2">
      <c r="A11" s="251" t="s">
        <v>157</v>
      </c>
      <c r="B11" s="35"/>
      <c r="C11" s="35"/>
      <c r="D11" s="44"/>
      <c r="E11" s="43">
        <f>Capacity!K27</f>
        <v>16</v>
      </c>
      <c r="F11" s="43">
        <f>Capacity!L27</f>
        <v>28</v>
      </c>
      <c r="G11" s="43">
        <f>Capacity!M27</f>
        <v>44</v>
      </c>
      <c r="H11" s="43">
        <f>Capacity!N27</f>
        <v>44</v>
      </c>
      <c r="I11" s="43">
        <f>Capacity!O27</f>
        <v>44</v>
      </c>
      <c r="J11" s="43">
        <f>Capacity!P27</f>
        <v>44</v>
      </c>
      <c r="K11" s="43">
        <f>Capacity!Q27</f>
        <v>44</v>
      </c>
      <c r="L11" s="43">
        <f>Capacity!R27</f>
        <v>52</v>
      </c>
      <c r="M11" s="43">
        <f>Capacity!S27</f>
        <v>60</v>
      </c>
      <c r="N11" s="43">
        <f>Capacity!T27</f>
        <v>68</v>
      </c>
      <c r="O11" s="43">
        <f>Capacity!U27</f>
        <v>68</v>
      </c>
      <c r="P11" s="43">
        <f>Capacity!V27</f>
        <v>68</v>
      </c>
      <c r="Q11" s="43">
        <f>Capacity!W27</f>
        <v>68</v>
      </c>
      <c r="R11" s="43">
        <f>Capacity!X27</f>
        <v>68</v>
      </c>
      <c r="S11" s="43">
        <f>Capacity!Y27</f>
        <v>76</v>
      </c>
      <c r="T11" s="43">
        <f>Capacity!Z27</f>
        <v>84</v>
      </c>
      <c r="U11" s="43">
        <f>Capacity!AA27</f>
        <v>92</v>
      </c>
      <c r="V11" s="43">
        <f>Capacity!AB27</f>
        <v>92</v>
      </c>
      <c r="W11" s="43">
        <f>Capacity!AC27</f>
        <v>92</v>
      </c>
      <c r="X11" s="43">
        <f>Capacity!AD27</f>
        <v>92</v>
      </c>
      <c r="Y11" s="43">
        <f>Capacity!AE27</f>
        <v>92</v>
      </c>
      <c r="Z11" s="43">
        <f>Capacity!AF27</f>
        <v>100</v>
      </c>
      <c r="AA11" s="43">
        <f>Capacity!AG27</f>
        <v>108</v>
      </c>
      <c r="AB11" s="43">
        <f>Capacity!AH27</f>
        <v>116</v>
      </c>
      <c r="AC11" s="43">
        <f>Capacity!AI27</f>
        <v>116</v>
      </c>
      <c r="AD11" s="43">
        <f>Capacity!AJ27</f>
        <v>116</v>
      </c>
      <c r="AE11" s="43">
        <f>Capacity!AK27</f>
        <v>116</v>
      </c>
      <c r="AF11" s="43">
        <f>Capacity!AL27</f>
        <v>116</v>
      </c>
      <c r="AG11" s="43">
        <f>Capacity!AM27</f>
        <v>116</v>
      </c>
      <c r="AH11" s="43">
        <f>Capacity!AN27</f>
        <v>116</v>
      </c>
      <c r="AI11" s="43">
        <f>Capacity!AO27</f>
        <v>116</v>
      </c>
      <c r="AJ11" s="43">
        <f>Capacity!AP27</f>
        <v>116</v>
      </c>
      <c r="AK11" s="43">
        <f>Capacity!AQ27</f>
        <v>116</v>
      </c>
      <c r="AL11" s="43">
        <f>Capacity!AR27</f>
        <v>116</v>
      </c>
      <c r="AM11" s="43">
        <f>Capacity!AS27</f>
        <v>116</v>
      </c>
      <c r="AN11" s="43">
        <f>Capacity!AT27</f>
        <v>116</v>
      </c>
      <c r="AO11" s="43">
        <f>Capacity!AU27</f>
        <v>116</v>
      </c>
      <c r="AP11" s="43">
        <f>Capacity!AV27</f>
        <v>116</v>
      </c>
      <c r="AQ11" s="43">
        <f>Capacity!AW27</f>
        <v>116</v>
      </c>
      <c r="AR11" s="43">
        <f>Capacity!AX27</f>
        <v>116</v>
      </c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</row>
    <row r="12" spans="1:147" s="187" customFormat="1" x14ac:dyDescent="0.2">
      <c r="A12" s="45"/>
      <c r="B12" s="35"/>
      <c r="C12" s="35"/>
      <c r="D12" s="44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F12" s="35"/>
      <c r="AG12" s="35"/>
      <c r="AH12" s="43"/>
      <c r="AI12" s="43"/>
      <c r="AJ12" s="43"/>
      <c r="AK12" s="43"/>
      <c r="AL12" s="43"/>
      <c r="AM12" s="43"/>
      <c r="AN12" s="43"/>
      <c r="AO12" s="43"/>
      <c r="AP12" s="43"/>
      <c r="AQ12" s="43"/>
      <c r="AR12" s="4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</row>
    <row r="13" spans="1:147" s="187" customFormat="1" x14ac:dyDescent="0.2">
      <c r="A13" s="41" t="s">
        <v>163</v>
      </c>
      <c r="B13" s="35"/>
      <c r="C13" s="42"/>
      <c r="D13" s="44"/>
      <c r="E13" s="46">
        <f t="shared" ref="E13:AR13" ca="1" si="3">IF(ISERROR(E7),#N/A, E7/E4)</f>
        <v>4</v>
      </c>
      <c r="F13" s="46">
        <f t="shared" ca="1" si="3"/>
        <v>4</v>
      </c>
      <c r="G13" s="46">
        <f t="shared" ca="1" si="3"/>
        <v>6.666666666666667</v>
      </c>
      <c r="H13" s="46">
        <f t="shared" ca="1" si="3"/>
        <v>6</v>
      </c>
      <c r="I13" s="46">
        <f ca="1">IF(ISERROR(I7),#N/A, I7/I4)</f>
        <v>5.6</v>
      </c>
      <c r="J13" s="46">
        <f t="shared" ca="1" si="3"/>
        <v>5.333333333333333</v>
      </c>
      <c r="K13" s="46">
        <f t="shared" ca="1" si="3"/>
        <v>5.1428571428571432</v>
      </c>
      <c r="L13" s="46">
        <f t="shared" ca="1" si="3"/>
        <v>6.25</v>
      </c>
      <c r="M13" s="46">
        <f t="shared" ca="1" si="3"/>
        <v>5.5555555555555554</v>
      </c>
      <c r="N13" s="46">
        <f t="shared" ca="1" si="3"/>
        <v>5.2</v>
      </c>
      <c r="O13" s="46">
        <f t="shared" ca="1" si="3"/>
        <v>4.7272727272727275</v>
      </c>
      <c r="P13" s="46">
        <f t="shared" ca="1" si="3"/>
        <v>4.333333333333333</v>
      </c>
      <c r="Q13" s="46">
        <f t="shared" ca="1" si="3"/>
        <v>4</v>
      </c>
      <c r="R13" s="46">
        <f t="shared" ca="1" si="3"/>
        <v>3.7142857142857144</v>
      </c>
      <c r="S13" s="46">
        <f t="shared" ca="1" si="3"/>
        <v>3.4666666666666668</v>
      </c>
      <c r="T13" s="46">
        <f t="shared" ca="1" si="3"/>
        <v>3.25</v>
      </c>
      <c r="U13" s="46">
        <f t="shared" ca="1" si="3"/>
        <v>3.0588235294117645</v>
      </c>
      <c r="V13" s="46">
        <f t="shared" ca="1" si="3"/>
        <v>2.8888888888888888</v>
      </c>
      <c r="W13" s="46">
        <f t="shared" ca="1" si="3"/>
        <v>2.736842105263158</v>
      </c>
      <c r="X13" s="46">
        <f t="shared" ca="1" si="3"/>
        <v>2.6</v>
      </c>
      <c r="Y13" s="46">
        <f t="shared" ca="1" si="3"/>
        <v>2.4761904761904763</v>
      </c>
      <c r="Z13" s="46">
        <f t="shared" ca="1" si="3"/>
        <v>2.3636363636363638</v>
      </c>
      <c r="AA13" s="46">
        <f t="shared" ca="1" si="3"/>
        <v>2.2608695652173911</v>
      </c>
      <c r="AB13" s="46">
        <f t="shared" ca="1" si="3"/>
        <v>2.1666666666666665</v>
      </c>
      <c r="AC13" s="46">
        <f t="shared" ca="1" si="3"/>
        <v>2.08</v>
      </c>
      <c r="AD13" s="46">
        <f t="shared" ca="1" si="3"/>
        <v>2</v>
      </c>
      <c r="AE13" s="46">
        <f t="shared" ca="1" si="3"/>
        <v>1.9259259259259258</v>
      </c>
      <c r="AF13" s="46">
        <f t="shared" ca="1" si="3"/>
        <v>1.8571428571428572</v>
      </c>
      <c r="AG13" s="46">
        <f t="shared" ca="1" si="3"/>
        <v>1.7931034482758621</v>
      </c>
      <c r="AH13" s="46">
        <f t="shared" ca="1" si="3"/>
        <v>1.7333333333333334</v>
      </c>
      <c r="AI13" s="46">
        <f t="shared" ca="1" si="3"/>
        <v>1.6774193548387097</v>
      </c>
      <c r="AJ13" s="46">
        <f t="shared" ca="1" si="3"/>
        <v>1.625</v>
      </c>
      <c r="AK13" s="46">
        <f t="shared" ca="1" si="3"/>
        <v>1.5757575757575757</v>
      </c>
      <c r="AL13" s="46">
        <f t="shared" ca="1" si="3"/>
        <v>1.5294117647058822</v>
      </c>
      <c r="AM13" s="46">
        <f t="shared" ca="1" si="3"/>
        <v>1.4857142857142858</v>
      </c>
      <c r="AN13" s="46">
        <f t="shared" ca="1" si="3"/>
        <v>1.4444444444444444</v>
      </c>
      <c r="AO13" s="46">
        <f t="shared" ca="1" si="3"/>
        <v>1.4054054054054055</v>
      </c>
      <c r="AP13" s="46" t="e">
        <f t="shared" ca="1" si="3"/>
        <v>#N/A</v>
      </c>
      <c r="AQ13" s="46" t="e">
        <f t="shared" ca="1" si="3"/>
        <v>#N/A</v>
      </c>
      <c r="AR13" s="46" t="e">
        <f t="shared" ca="1" si="3"/>
        <v>#N/A</v>
      </c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</row>
    <row r="14" spans="1:147" s="187" customFormat="1" x14ac:dyDescent="0.2">
      <c r="A14" s="45" t="s">
        <v>187</v>
      </c>
      <c r="B14" s="35"/>
      <c r="C14" s="35"/>
      <c r="D14" s="44"/>
      <c r="E14" s="47">
        <f t="shared" ref="E14:AR14" ca="1" si="4">IF(OR(ISERROR(E5),ISERROR(E13)), #N/A, IF(E13=0, SprintStart, E3 + (E5/E13)))</f>
        <v>43221</v>
      </c>
      <c r="F14" s="47">
        <f t="shared" ca="1" si="4"/>
        <v>43218</v>
      </c>
      <c r="G14" s="47">
        <f t="shared" ca="1" si="4"/>
        <v>43217.8</v>
      </c>
      <c r="H14" s="47">
        <f t="shared" ca="1" si="4"/>
        <v>43219</v>
      </c>
      <c r="I14" s="47">
        <f t="shared" ca="1" si="4"/>
        <v>43220.142857142855</v>
      </c>
      <c r="J14" s="47">
        <f t="shared" ca="1" si="4"/>
        <v>43220.5</v>
      </c>
      <c r="K14" s="47">
        <f t="shared" ca="1" si="4"/>
        <v>43221.555555555555</v>
      </c>
      <c r="L14" s="47">
        <f t="shared" ca="1" si="4"/>
        <v>43221.32</v>
      </c>
      <c r="M14" s="47">
        <f t="shared" ca="1" si="4"/>
        <v>43222.36</v>
      </c>
      <c r="N14" s="47">
        <f t="shared" ca="1" si="4"/>
        <v>43223</v>
      </c>
      <c r="O14" s="47">
        <f t="shared" ca="1" si="4"/>
        <v>43224</v>
      </c>
      <c r="P14" s="47">
        <f t="shared" ca="1" si="4"/>
        <v>43225</v>
      </c>
      <c r="Q14" s="47">
        <f t="shared" ca="1" si="4"/>
        <v>43226</v>
      </c>
      <c r="R14" s="47">
        <f t="shared" ca="1" si="4"/>
        <v>43227</v>
      </c>
      <c r="S14" s="47">
        <f t="shared" ca="1" si="4"/>
        <v>43228</v>
      </c>
      <c r="T14" s="47">
        <f t="shared" ca="1" si="4"/>
        <v>43229</v>
      </c>
      <c r="U14" s="47">
        <f t="shared" ca="1" si="4"/>
        <v>43230</v>
      </c>
      <c r="V14" s="47">
        <f t="shared" ca="1" si="4"/>
        <v>43231</v>
      </c>
      <c r="W14" s="47">
        <f t="shared" ca="1" si="4"/>
        <v>43232</v>
      </c>
      <c r="X14" s="47">
        <f t="shared" ca="1" si="4"/>
        <v>43233</v>
      </c>
      <c r="Y14" s="47">
        <f t="shared" ca="1" si="4"/>
        <v>43234</v>
      </c>
      <c r="Z14" s="47">
        <f t="shared" ca="1" si="4"/>
        <v>43235</v>
      </c>
      <c r="AA14" s="47">
        <f t="shared" ca="1" si="4"/>
        <v>43236</v>
      </c>
      <c r="AB14" s="47">
        <f t="shared" ca="1" si="4"/>
        <v>43237</v>
      </c>
      <c r="AC14" s="47">
        <f t="shared" ca="1" si="4"/>
        <v>43238</v>
      </c>
      <c r="AD14" s="47">
        <f t="shared" ca="1" si="4"/>
        <v>43239</v>
      </c>
      <c r="AE14" s="47">
        <f t="shared" ca="1" si="4"/>
        <v>43240</v>
      </c>
      <c r="AF14" s="47">
        <f t="shared" ca="1" si="4"/>
        <v>43241</v>
      </c>
      <c r="AG14" s="47">
        <f t="shared" ca="1" si="4"/>
        <v>43242</v>
      </c>
      <c r="AH14" s="47">
        <f t="shared" ca="1" si="4"/>
        <v>43243</v>
      </c>
      <c r="AI14" s="47">
        <f t="shared" ca="1" si="4"/>
        <v>43244</v>
      </c>
      <c r="AJ14" s="47">
        <f t="shared" ca="1" si="4"/>
        <v>43245</v>
      </c>
      <c r="AK14" s="47">
        <f t="shared" ca="1" si="4"/>
        <v>43246</v>
      </c>
      <c r="AL14" s="47">
        <f t="shared" ca="1" si="4"/>
        <v>43247</v>
      </c>
      <c r="AM14" s="47">
        <f t="shared" ca="1" si="4"/>
        <v>43248</v>
      </c>
      <c r="AN14" s="47">
        <f t="shared" ca="1" si="4"/>
        <v>43249</v>
      </c>
      <c r="AO14" s="47">
        <f t="shared" ca="1" si="4"/>
        <v>43250</v>
      </c>
      <c r="AP14" s="47" t="e">
        <f t="shared" ca="1" si="4"/>
        <v>#N/A</v>
      </c>
      <c r="AQ14" s="47" t="e">
        <f t="shared" ca="1" si="4"/>
        <v>#N/A</v>
      </c>
      <c r="AR14" s="47" t="e">
        <f t="shared" ca="1" si="4"/>
        <v>#N/A</v>
      </c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</row>
    <row r="15" spans="1:147" s="187" customFormat="1" x14ac:dyDescent="0.2">
      <c r="A15" s="45" t="s">
        <v>188</v>
      </c>
      <c r="B15" s="35"/>
      <c r="C15" s="35"/>
      <c r="D15" s="44"/>
      <c r="E15" s="47">
        <f ca="1">IF(E$3&gt;Capacity!$F$2, #N/A, IF(E$19&gt;0, SprintStart+((E$8*E$4)/E$19)-1, SprintStart))</f>
        <v>43215</v>
      </c>
      <c r="F15" s="47">
        <f ca="1">IF(F$3&gt;Capacity!$F$2, #N/A, IF(F$19&gt;0, SprintStart+((F$8*F$4)/F$19)-1, SprintStart))</f>
        <v>43214.25</v>
      </c>
      <c r="G15" s="47">
        <f ca="1">IF(G$3&gt;Capacity!$F$2, #N/A, IF(G$19&gt;0, SprintStart+((G$8*G$4)/G$19)-1, SprintStart))</f>
        <v>43216</v>
      </c>
      <c r="H15" s="47">
        <f ca="1">IF(H$3&gt;Capacity!$F$2, #N/A, IF(H$19&gt;0, SprintStart+((H$8*H$4)/H$19)-1, SprintStart))</f>
        <v>43217.5</v>
      </c>
      <c r="I15" s="47">
        <f ca="1">IF(I$3&gt;Capacity!$F$2, #N/A, IF(I$19&gt;0, SprintStart+((I$8*I$4)/I$19)-1, SprintStart))</f>
        <v>43219.25</v>
      </c>
      <c r="J15" s="47">
        <f ca="1">IF(J$3&gt;Capacity!$F$2, #N/A, IF(J$19&gt;0, SprintStart+((J$8*J$4)/J$19)-1, SprintStart))</f>
        <v>43218.454545454544</v>
      </c>
      <c r="K15" s="47">
        <f ca="1">IF(K$3&gt;Capacity!$F$2, #N/A, IF(K$19&gt;0, SprintStart+((K$8*K$4)/K$19)-1, SprintStart))</f>
        <v>43220</v>
      </c>
      <c r="L15" s="47">
        <f ca="1">IF(L$3&gt;Capacity!$F$2, #N/A, IF(L$19&gt;0, SprintStart+((L$8*L$4)/L$19)-1, SprintStart))</f>
        <v>43221.32</v>
      </c>
      <c r="M15" s="47">
        <f ca="1">IF(M$3&gt;Capacity!$F$2, #N/A, IF(M$19&gt;0, SprintStart+((M$8*M$4)/M$19)-1, SprintStart))</f>
        <v>43222.36</v>
      </c>
      <c r="N15" s="47">
        <f ca="1">IF(N$3&gt;Capacity!$F$2, #N/A, IF(N$19&gt;0, SprintStart+((N$8*N$4)/N$19)-1, SprintStart))</f>
        <v>43223</v>
      </c>
      <c r="O15" s="47">
        <f ca="1">IF(O$3&gt;Capacity!$F$2, #N/A, IF(O$19&gt;0, SprintStart+((O$8*O$4)/O$19)-1, SprintStart))</f>
        <v>43224</v>
      </c>
      <c r="P15" s="47">
        <f ca="1">IF(P$3&gt;Capacity!$F$2, #N/A, IF(P$19&gt;0, SprintStart+((P$8*P$4)/P$19)-1, SprintStart))</f>
        <v>43225</v>
      </c>
      <c r="Q15" s="47">
        <f ca="1">IF(Q$3&gt;Capacity!$F$2, #N/A, IF(Q$19&gt;0, SprintStart+((Q$8*Q$4)/Q$19)-1, SprintStart))</f>
        <v>43226</v>
      </c>
      <c r="R15" s="47">
        <f ca="1">IF(R$3&gt;Capacity!$F$2, #N/A, IF(R$19&gt;0, SprintStart+((R$8*R$4)/R$19)-1, SprintStart))</f>
        <v>43227</v>
      </c>
      <c r="S15" s="47">
        <f ca="1">IF(S$3&gt;Capacity!$F$2, #N/A, IF(S$19&gt;0, SprintStart+((S$8*S$4)/S$19)-1, SprintStart))</f>
        <v>43228</v>
      </c>
      <c r="T15" s="47">
        <f ca="1">IF(T$3&gt;Capacity!$F$2, #N/A, IF(T$19&gt;0, SprintStart+((T$8*T$4)/T$19)-1, SprintStart))</f>
        <v>43229</v>
      </c>
      <c r="U15" s="47">
        <f ca="1">IF(U$3&gt;Capacity!$F$2, #N/A, IF(U$19&gt;0, SprintStart+((U$8*U$4)/U$19)-1, SprintStart))</f>
        <v>43230</v>
      </c>
      <c r="V15" s="47">
        <f ca="1">IF(V$3&gt;Capacity!$F$2, #N/A, IF(V$19&gt;0, SprintStart+((V$8*V$4)/V$19)-1, SprintStart))</f>
        <v>43231</v>
      </c>
      <c r="W15" s="47">
        <f ca="1">IF(W$3&gt;Capacity!$F$2, #N/A, IF(W$19&gt;0, SprintStart+((W$8*W$4)/W$19)-1, SprintStart))</f>
        <v>43232</v>
      </c>
      <c r="X15" s="47">
        <f ca="1">IF(X$3&gt;Capacity!$F$2, #N/A, IF(X$19&gt;0, SprintStart+((X$8*X$4)/X$19)-1, SprintStart))</f>
        <v>43233</v>
      </c>
      <c r="Y15" s="47">
        <f ca="1">IF(Y$3&gt;Capacity!$F$2, #N/A, IF(Y$19&gt;0, SprintStart+((Y$8*Y$4)/Y$19)-1, SprintStart))</f>
        <v>43234</v>
      </c>
      <c r="Z15" s="47">
        <f ca="1">IF(Z$3&gt;Capacity!$F$2, #N/A, IF(Z$19&gt;0, SprintStart+((Z$8*Z$4)/Z$19)-1, SprintStart))</f>
        <v>43235</v>
      </c>
      <c r="AA15" s="47">
        <f ca="1">IF(AA$3&gt;Capacity!$F$2, #N/A, IF(AA$19&gt;0, SprintStart+((AA$8*AA$4)/AA$19)-1, SprintStart))</f>
        <v>43236</v>
      </c>
      <c r="AB15" s="47">
        <f ca="1">IF(AB$3&gt;Capacity!$F$2, #N/A, IF(AB$19&gt;0, SprintStart+((AB$8*AB$4)/AB$19)-1, SprintStart))</f>
        <v>43237</v>
      </c>
      <c r="AC15" s="47">
        <f ca="1">IF(AC$3&gt;Capacity!$F$2, #N/A, IF(AC$19&gt;0, SprintStart+((AC$8*AC$4)/AC$19)-1, SprintStart))</f>
        <v>43238</v>
      </c>
      <c r="AD15" s="47">
        <f ca="1">IF(AD$3&gt;Capacity!$F$2, #N/A, IF(AD$19&gt;0, SprintStart+((AD$8*AD$4)/AD$19)-1, SprintStart))</f>
        <v>43239</v>
      </c>
      <c r="AE15" s="47">
        <f ca="1">IF(AE$3&gt;Capacity!$F$2, #N/A, IF(AE$19&gt;0, SprintStart+((AE$8*AE$4)/AE$19)-1, SprintStart))</f>
        <v>43240</v>
      </c>
      <c r="AF15" s="47">
        <f ca="1">IF(AF$3&gt;Capacity!$F$2, #N/A, IF(AF$19&gt;0, SprintStart+((AF$8*AF$4)/AF$19)-1, SprintStart))</f>
        <v>43241</v>
      </c>
      <c r="AG15" s="47">
        <f ca="1">IF(AG$3&gt;Capacity!$F$2, #N/A, IF(AG$19&gt;0, SprintStart+((AG$8*AG$4)/AG$19)-1, SprintStart))</f>
        <v>43242</v>
      </c>
      <c r="AH15" s="47">
        <f ca="1">IF(AH$3&gt;Capacity!$F$2, #N/A, IF(AH$19&gt;0, SprintStart+((AH$8*AH$4)/AH$19)-1, SprintStart))</f>
        <v>43243</v>
      </c>
      <c r="AI15" s="47">
        <f ca="1">IF(AI$3&gt;Capacity!$F$2, #N/A, IF(AI$19&gt;0, SprintStart+((AI$8*AI$4)/AI$19)-1, SprintStart))</f>
        <v>43244</v>
      </c>
      <c r="AJ15" s="47">
        <f ca="1">IF(AJ$3&gt;Capacity!$F$2, #N/A, IF(AJ$19&gt;0, SprintStart+((AJ$8*AJ$4)/AJ$19)-1, SprintStart))</f>
        <v>43245</v>
      </c>
      <c r="AK15" s="47">
        <f ca="1">IF(AK$3&gt;Capacity!$F$2, #N/A, IF(AK$19&gt;0, SprintStart+((AK$8*AK$4)/AK$19)-1, SprintStart))</f>
        <v>43246</v>
      </c>
      <c r="AL15" s="47">
        <f ca="1">IF(AL$3&gt;Capacity!$F$2, #N/A, IF(AL$19&gt;0, SprintStart+((AL$8*AL$4)/AL$19)-1, SprintStart))</f>
        <v>43247</v>
      </c>
      <c r="AM15" s="47">
        <f ca="1">IF(AM$3&gt;Capacity!$F$2, #N/A, IF(AM$19&gt;0, SprintStart+((AM$8*AM$4)/AM$19)-1, SprintStart))</f>
        <v>43248</v>
      </c>
      <c r="AN15" s="47">
        <f ca="1">IF(AN$3&gt;Capacity!$F$2, #N/A, IF(AN$19&gt;0, SprintStart+((AN$8*AN$4)/AN$19)-1, SprintStart))</f>
        <v>43249</v>
      </c>
      <c r="AO15" s="47">
        <f ca="1">IF(AO$3&gt;Capacity!$F$2, #N/A, IF(AO$19&gt;0, SprintStart+((AO$8*AO$4)/AO$19)-1, SprintStart))</f>
        <v>43250</v>
      </c>
      <c r="AP15" s="47" t="e">
        <f ca="1">IF(AP$3&gt;Capacity!$F$2, #N/A, IF(AP$19&gt;0, SprintStart+((AP$8*AP$4)/AP$19)-1, SprintStart))</f>
        <v>#N/A</v>
      </c>
      <c r="AQ15" s="47" t="e">
        <f ca="1">IF(AQ$3&gt;Capacity!$F$2, #N/A, IF(AQ$19&gt;0, SprintStart+((AQ$8*AQ$4)/AQ$19)-1, SprintStart))</f>
        <v>#N/A</v>
      </c>
      <c r="AR15" s="47" t="e">
        <f ca="1">IF(AR$3&gt;Capacity!$F$2, #N/A, IF(AR$19&gt;0, SprintStart+((AR$8*AR$4)/AR$19)-1, SprintStart))</f>
        <v>#N/A</v>
      </c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</row>
    <row r="16" spans="1:147" s="249" customFormat="1" x14ac:dyDescent="0.2">
      <c r="A16" s="252" t="s">
        <v>167</v>
      </c>
      <c r="B16" s="253"/>
      <c r="C16" s="253"/>
      <c r="D16" s="253"/>
      <c r="E16" s="253"/>
      <c r="F16" s="253"/>
      <c r="G16" s="253"/>
      <c r="H16" s="253"/>
      <c r="I16" s="253"/>
      <c r="J16" s="253"/>
      <c r="K16" s="253"/>
      <c r="L16" s="253"/>
      <c r="M16" s="253"/>
      <c r="N16" s="253"/>
      <c r="O16" s="253"/>
      <c r="P16" s="253"/>
      <c r="Q16" s="253"/>
      <c r="R16" s="253"/>
      <c r="S16" s="253"/>
      <c r="T16" s="253"/>
      <c r="U16" s="253"/>
      <c r="V16" s="253"/>
      <c r="W16" s="253"/>
      <c r="X16" s="253"/>
      <c r="Y16" s="253"/>
      <c r="Z16" s="253"/>
      <c r="AA16" s="253"/>
      <c r="AB16" s="253"/>
      <c r="AC16" s="253"/>
      <c r="AD16" s="253"/>
      <c r="AE16" s="253"/>
      <c r="AF16" s="253"/>
      <c r="AG16" s="253"/>
      <c r="AH16" s="253"/>
      <c r="AI16" s="253"/>
      <c r="AJ16" s="253"/>
      <c r="AK16" s="253"/>
      <c r="AL16" s="253"/>
      <c r="AM16" s="253"/>
      <c r="AN16" s="253"/>
      <c r="AO16" s="253"/>
      <c r="AP16" s="253"/>
      <c r="AQ16" s="253"/>
      <c r="AR16" s="254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187"/>
    </row>
    <row r="17" spans="1:147" s="187" customFormat="1" x14ac:dyDescent="0.2">
      <c r="A17" s="251" t="s">
        <v>166</v>
      </c>
      <c r="B17" s="35"/>
      <c r="C17" s="35"/>
      <c r="D17" s="44"/>
      <c r="E17" s="35">
        <f ca="1">IF(E$3&gt;Capacity!$F$2, #N/A, SUMIF(INDEX(Burndown,,(E$4-1)*BurndownColumns+StatusColumn), "=To start",INDEX(Burndown,,(E$4-1)*BurndownColumns+HoursLeftColumn)))</f>
        <v>28</v>
      </c>
      <c r="F17" s="35">
        <f ca="1">IF(F$3&gt;Capacity!$F$2, #N/A, SUMIF(INDEX(Burndown,,(F$4-1)*BurndownColumns+StatusColumn), "=To start",INDEX(Burndown,,(F$4-1)*BurndownColumns+HoursLeftColumn)))</f>
        <v>12</v>
      </c>
      <c r="G17" s="35">
        <f ca="1">IF(G$3&gt;Capacity!$F$2, #N/A, SUMIF(INDEX(Burndown,,(G$4-1)*BurndownColumns+StatusColumn), "=To start",INDEX(Burndown,,(G$4-1)*BurndownColumns+HoursLeftColumn)))</f>
        <v>12</v>
      </c>
      <c r="H17" s="35">
        <f ca="1">IF(H$3&gt;Capacity!$F$2, #N/A, SUMIF(INDEX(Burndown,,(H$4-1)*BurndownColumns+StatusColumn), "=To start",INDEX(Burndown,,(H$4-1)*BurndownColumns+HoursLeftColumn)))</f>
        <v>12</v>
      </c>
      <c r="I17" s="35">
        <f ca="1">IF(I$3&gt;Capacity!$F$2, #N/A, SUMIF(INDEX(Burndown,,(I$4-1)*BurndownColumns+StatusColumn), "=To start",INDEX(Burndown,,(I$4-1)*BurndownColumns+HoursLeftColumn)))</f>
        <v>12</v>
      </c>
      <c r="J17" s="35">
        <f ca="1">IF(J$3&gt;Capacity!$F$2, #N/A, SUMIF(INDEX(Burndown,,(J$4-1)*BurndownColumns+StatusColumn), "=To start",INDEX(Burndown,,(J$4-1)*BurndownColumns+HoursLeftColumn)))</f>
        <v>8</v>
      </c>
      <c r="K17" s="35">
        <f ca="1">IF(K$3&gt;Capacity!$F$2, #N/A, SUMIF(INDEX(Burndown,,(K$4-1)*BurndownColumns+StatusColumn), "=To start",INDEX(Burndown,,(K$4-1)*BurndownColumns+HoursLeftColumn)))</f>
        <v>8</v>
      </c>
      <c r="L17" s="35">
        <f ca="1">IF(L$3&gt;Capacity!$F$2, #N/A, SUMIF(INDEX(Burndown,,(L$4-1)*BurndownColumns+StatusColumn), "=To start",INDEX(Burndown,,(L$4-1)*BurndownColumns+HoursLeftColumn)))</f>
        <v>2</v>
      </c>
      <c r="M17" s="35">
        <f ca="1">IF(M$3&gt;Capacity!$F$2, #N/A, SUMIF(INDEX(Burndown,,(M$4-1)*BurndownColumns+StatusColumn), "=To start",INDEX(Burndown,,(M$4-1)*BurndownColumns+HoursLeftColumn)))</f>
        <v>2</v>
      </c>
      <c r="N17" s="35">
        <f ca="1">IF(N$3&gt;Capacity!$F$2, #N/A, SUMIF(INDEX(Burndown,,(N$4-1)*BurndownColumns+StatusColumn), "=To start",INDEX(Burndown,,(N$4-1)*BurndownColumns+HoursLeftColumn)))</f>
        <v>0</v>
      </c>
      <c r="O17" s="35">
        <f ca="1">IF(O$3&gt;Capacity!$F$2, #N/A, SUMIF(INDEX(Burndown,,(O$4-1)*BurndownColumns+StatusColumn), "=To start",INDEX(Burndown,,(O$4-1)*BurndownColumns+HoursLeftColumn)))</f>
        <v>0</v>
      </c>
      <c r="P17" s="35">
        <f ca="1">IF(P$3&gt;Capacity!$F$2, #N/A, SUMIF(INDEX(Burndown,,(P$4-1)*BurndownColumns+StatusColumn), "=To start",INDEX(Burndown,,(P$4-1)*BurndownColumns+HoursLeftColumn)))</f>
        <v>0</v>
      </c>
      <c r="Q17" s="35">
        <f ca="1">IF(Q$3&gt;Capacity!$F$2, #N/A, SUMIF(INDEX(Burndown,,(Q$4-1)*BurndownColumns+StatusColumn), "=To start",INDEX(Burndown,,(Q$4-1)*BurndownColumns+HoursLeftColumn)))</f>
        <v>0</v>
      </c>
      <c r="R17" s="35">
        <f ca="1">IF(R$3&gt;Capacity!$F$2, #N/A, SUMIF(INDEX(Burndown,,(R$4-1)*BurndownColumns+StatusColumn), "=To start",INDEX(Burndown,,(R$4-1)*BurndownColumns+HoursLeftColumn)))</f>
        <v>0</v>
      </c>
      <c r="S17" s="35">
        <f ca="1">IF(S$3&gt;Capacity!$F$2, #N/A, SUMIF(INDEX(Burndown,,(S$4-1)*BurndownColumns+StatusColumn), "=To start",INDEX(Burndown,,(S$4-1)*BurndownColumns+HoursLeftColumn)))</f>
        <v>0</v>
      </c>
      <c r="T17" s="35">
        <f ca="1">IF(T$3&gt;Capacity!$F$2, #N/A, SUMIF(INDEX(Burndown,,(T$4-1)*BurndownColumns+StatusColumn), "=To start",INDEX(Burndown,,(T$4-1)*BurndownColumns+HoursLeftColumn)))</f>
        <v>0</v>
      </c>
      <c r="U17" s="35">
        <f ca="1">IF(U$3&gt;Capacity!$F$2, #N/A, SUMIF(INDEX(Burndown,,(U$4-1)*BurndownColumns+StatusColumn), "=To start",INDEX(Burndown,,(U$4-1)*BurndownColumns+HoursLeftColumn)))</f>
        <v>0</v>
      </c>
      <c r="V17" s="35">
        <f ca="1">IF(V$3&gt;Capacity!$F$2, #N/A, SUMIF(INDEX(Burndown,,(V$4-1)*BurndownColumns+StatusColumn), "=To start",INDEX(Burndown,,(V$4-1)*BurndownColumns+HoursLeftColumn)))</f>
        <v>0</v>
      </c>
      <c r="W17" s="35">
        <f ca="1">IF(W$3&gt;Capacity!$F$2, #N/A, SUMIF(INDEX(Burndown,,(W$4-1)*BurndownColumns+StatusColumn), "=To start",INDEX(Burndown,,(W$4-1)*BurndownColumns+HoursLeftColumn)))</f>
        <v>0</v>
      </c>
      <c r="X17" s="35">
        <f ca="1">IF(X$3&gt;Capacity!$F$2, #N/A, SUMIF(INDEX(Burndown,,(X$4-1)*BurndownColumns+StatusColumn), "=To start",INDEX(Burndown,,(X$4-1)*BurndownColumns+HoursLeftColumn)))</f>
        <v>0</v>
      </c>
      <c r="Y17" s="35">
        <f ca="1">IF(Y$3&gt;Capacity!$F$2, #N/A, SUMIF(INDEX(Burndown,,(Y$4-1)*BurndownColumns+StatusColumn), "=To start",INDEX(Burndown,,(Y$4-1)*BurndownColumns+HoursLeftColumn)))</f>
        <v>0</v>
      </c>
      <c r="Z17" s="35">
        <f ca="1">IF(Z$3&gt;Capacity!$F$2, #N/A, SUMIF(INDEX(Burndown,,(Z$4-1)*BurndownColumns+StatusColumn), "=To start",INDEX(Burndown,,(Z$4-1)*BurndownColumns+HoursLeftColumn)))</f>
        <v>0</v>
      </c>
      <c r="AA17" s="35">
        <f ca="1">IF(AA$3&gt;Capacity!$F$2, #N/A, SUMIF(INDEX(Burndown,,(AA$4-1)*BurndownColumns+StatusColumn), "=To start",INDEX(Burndown,,(AA$4-1)*BurndownColumns+HoursLeftColumn)))</f>
        <v>0</v>
      </c>
      <c r="AB17" s="35">
        <f ca="1">IF(AB$3&gt;Capacity!$F$2, #N/A, SUMIF(INDEX(Burndown,,(AB$4-1)*BurndownColumns+StatusColumn), "=To start",INDEX(Burndown,,(AB$4-1)*BurndownColumns+HoursLeftColumn)))</f>
        <v>0</v>
      </c>
      <c r="AC17" s="35">
        <f ca="1">IF(AC$3&gt;Capacity!$F$2, #N/A, SUMIF(INDEX(Burndown,,(AC$4-1)*BurndownColumns+StatusColumn), "=To start",INDEX(Burndown,,(AC$4-1)*BurndownColumns+HoursLeftColumn)))</f>
        <v>0</v>
      </c>
      <c r="AD17" s="35">
        <f ca="1">IF(AD$3&gt;Capacity!$F$2, #N/A, SUMIF(INDEX(Burndown,,(AD$4-1)*BurndownColumns+StatusColumn), "=To start",INDEX(Burndown,,(AD$4-1)*BurndownColumns+HoursLeftColumn)))</f>
        <v>0</v>
      </c>
      <c r="AE17" s="35">
        <f ca="1">IF(AE$3&gt;Capacity!$F$2, #N/A, SUMIF(INDEX(Burndown,,(AE$4-1)*BurndownColumns+StatusColumn), "=To start",INDEX(Burndown,,(AE$4-1)*BurndownColumns+HoursLeftColumn)))</f>
        <v>0</v>
      </c>
      <c r="AF17" s="35">
        <f ca="1">IF(AF$3&gt;Capacity!$F$2, #N/A, SUMIF(INDEX(Burndown,,(AF$4-1)*BurndownColumns+StatusColumn), "=To start",INDEX(Burndown,,(AF$4-1)*BurndownColumns+HoursLeftColumn)))</f>
        <v>0</v>
      </c>
      <c r="AG17" s="35">
        <f ca="1">IF(AG$3&gt;Capacity!$F$2, #N/A, SUMIF(INDEX(Burndown,,(AG$4-1)*BurndownColumns+StatusColumn), "=To start",INDEX(Burndown,,(AG$4-1)*BurndownColumns+HoursLeftColumn)))</f>
        <v>0</v>
      </c>
      <c r="AH17" s="35">
        <f ca="1">IF(AH$3&gt;Capacity!$F$2, #N/A, SUMIF(INDEX(Burndown,,(AH$4-1)*BurndownColumns+StatusColumn), "=To start",INDEX(Burndown,,(AH$4-1)*BurndownColumns+HoursLeftColumn)))</f>
        <v>0</v>
      </c>
      <c r="AI17" s="35">
        <f ca="1">IF(AI$3&gt;Capacity!$F$2, #N/A, SUMIF(INDEX(Burndown,,(AI$4-1)*BurndownColumns+StatusColumn), "=To start",INDEX(Burndown,,(AI$4-1)*BurndownColumns+HoursLeftColumn)))</f>
        <v>0</v>
      </c>
      <c r="AJ17" s="35">
        <f ca="1">IF(AJ$3&gt;Capacity!$F$2, #N/A, SUMIF(INDEX(Burndown,,(AJ$4-1)*BurndownColumns+StatusColumn), "=To start",INDEX(Burndown,,(AJ$4-1)*BurndownColumns+HoursLeftColumn)))</f>
        <v>0</v>
      </c>
      <c r="AK17" s="35">
        <f ca="1">IF(AK$3&gt;Capacity!$F$2, #N/A, SUMIF(INDEX(Burndown,,(AK$4-1)*BurndownColumns+StatusColumn), "=To start",INDEX(Burndown,,(AK$4-1)*BurndownColumns+HoursLeftColumn)))</f>
        <v>0</v>
      </c>
      <c r="AL17" s="35">
        <f ca="1">IF(AL$3&gt;Capacity!$F$2, #N/A, SUMIF(INDEX(Burndown,,(AL$4-1)*BurndownColumns+StatusColumn), "=To start",INDEX(Burndown,,(AL$4-1)*BurndownColumns+HoursLeftColumn)))</f>
        <v>0</v>
      </c>
      <c r="AM17" s="35">
        <f ca="1">IF(AM$3&gt;Capacity!$F$2, #N/A, SUMIF(INDEX(Burndown,,(AM$4-1)*BurndownColumns+StatusColumn), "=To start",INDEX(Burndown,,(AM$4-1)*BurndownColumns+HoursLeftColumn)))</f>
        <v>0</v>
      </c>
      <c r="AN17" s="35">
        <f ca="1">IF(AN$3&gt;Capacity!$F$2, #N/A, SUMIF(INDEX(Burndown,,(AN$4-1)*BurndownColumns+StatusColumn), "=To start",INDEX(Burndown,,(AN$4-1)*BurndownColumns+HoursLeftColumn)))</f>
        <v>0</v>
      </c>
      <c r="AO17" s="35">
        <f ca="1">IF(AO$3&gt;Capacity!$F$2, #N/A, SUMIF(INDEX(Burndown,,(AO$4-1)*BurndownColumns+StatusColumn), "=To start",INDEX(Burndown,,(AO$4-1)*BurndownColumns+HoursLeftColumn)))</f>
        <v>0</v>
      </c>
      <c r="AP17" s="35" t="e">
        <f ca="1">IF(AP$3&gt;Capacity!$F$2, #N/A, SUMIF(INDEX(Burndown,,(AP$4-1)*BurndownColumns+StatusColumn), "=To start",INDEX(Burndown,,(AP$4-1)*BurndownColumns+HoursLeftColumn)))</f>
        <v>#N/A</v>
      </c>
      <c r="AQ17" s="35" t="e">
        <f ca="1">IF(AQ$3&gt;Capacity!$F$2, #N/A, SUMIF(INDEX(Burndown,,(AQ$4-1)*BurndownColumns+StatusColumn), "=To start",INDEX(Burndown,,(AQ$4-1)*BurndownColumns+HoursLeftColumn)))</f>
        <v>#N/A</v>
      </c>
      <c r="AR17" s="35" t="e">
        <f ca="1">IF(AR$3&gt;Capacity!$F$2, #N/A, SUMIF(INDEX(Burndown,,(AR$4-1)*BurndownColumns+StatusColumn), "=To start",INDEX(Burndown,,(AR$4-1)*BurndownColumns+HoursLeftColumn)))</f>
        <v>#N/A</v>
      </c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</row>
    <row r="18" spans="1:147" s="187" customFormat="1" x14ac:dyDescent="0.2">
      <c r="A18" s="251" t="s">
        <v>160</v>
      </c>
      <c r="B18" s="35"/>
      <c r="C18" s="35"/>
      <c r="D18" s="44"/>
      <c r="E18" s="48">
        <f ca="1">E$5-E$17</f>
        <v>0</v>
      </c>
      <c r="F18" s="48">
        <f t="shared" ref="F18:AR18" ca="1" si="5">F$5-F$17</f>
        <v>0</v>
      </c>
      <c r="G18" s="48">
        <f t="shared" ca="1" si="5"/>
        <v>0</v>
      </c>
      <c r="H18" s="48">
        <f t="shared" ca="1" si="5"/>
        <v>0</v>
      </c>
      <c r="I18" s="48">
        <f t="shared" ca="1" si="5"/>
        <v>0</v>
      </c>
      <c r="J18" s="48">
        <f t="shared" ca="1" si="5"/>
        <v>0</v>
      </c>
      <c r="K18" s="48">
        <f t="shared" ca="1" si="5"/>
        <v>0</v>
      </c>
      <c r="L18" s="48">
        <f t="shared" ca="1" si="5"/>
        <v>0</v>
      </c>
      <c r="M18" s="48">
        <f t="shared" ca="1" si="5"/>
        <v>0</v>
      </c>
      <c r="N18" s="48">
        <f t="shared" ca="1" si="5"/>
        <v>0</v>
      </c>
      <c r="O18" s="48">
        <f t="shared" ca="1" si="5"/>
        <v>0</v>
      </c>
      <c r="P18" s="48">
        <f t="shared" ca="1" si="5"/>
        <v>0</v>
      </c>
      <c r="Q18" s="48">
        <f t="shared" ca="1" si="5"/>
        <v>0</v>
      </c>
      <c r="R18" s="48">
        <f t="shared" ca="1" si="5"/>
        <v>0</v>
      </c>
      <c r="S18" s="48">
        <f t="shared" ca="1" si="5"/>
        <v>0</v>
      </c>
      <c r="T18" s="48">
        <f t="shared" ca="1" si="5"/>
        <v>0</v>
      </c>
      <c r="U18" s="48">
        <f t="shared" ca="1" si="5"/>
        <v>0</v>
      </c>
      <c r="V18" s="48">
        <f t="shared" ca="1" si="5"/>
        <v>0</v>
      </c>
      <c r="W18" s="48">
        <f t="shared" ca="1" si="5"/>
        <v>0</v>
      </c>
      <c r="X18" s="48">
        <f t="shared" ca="1" si="5"/>
        <v>0</v>
      </c>
      <c r="Y18" s="48">
        <f t="shared" ca="1" si="5"/>
        <v>0</v>
      </c>
      <c r="Z18" s="48">
        <f t="shared" ca="1" si="5"/>
        <v>0</v>
      </c>
      <c r="AA18" s="48">
        <f t="shared" ca="1" si="5"/>
        <v>0</v>
      </c>
      <c r="AB18" s="48">
        <f t="shared" ca="1" si="5"/>
        <v>0</v>
      </c>
      <c r="AC18" s="48">
        <f t="shared" ca="1" si="5"/>
        <v>0</v>
      </c>
      <c r="AD18" s="48">
        <f t="shared" ca="1" si="5"/>
        <v>0</v>
      </c>
      <c r="AE18" s="48">
        <f t="shared" ca="1" si="5"/>
        <v>0</v>
      </c>
      <c r="AF18" s="48">
        <f t="shared" ca="1" si="5"/>
        <v>0</v>
      </c>
      <c r="AG18" s="48">
        <f t="shared" ca="1" si="5"/>
        <v>0</v>
      </c>
      <c r="AH18" s="48">
        <f t="shared" ca="1" si="5"/>
        <v>0</v>
      </c>
      <c r="AI18" s="48">
        <f t="shared" ca="1" si="5"/>
        <v>0</v>
      </c>
      <c r="AJ18" s="48">
        <f t="shared" ca="1" si="5"/>
        <v>0</v>
      </c>
      <c r="AK18" s="48">
        <f t="shared" ca="1" si="5"/>
        <v>0</v>
      </c>
      <c r="AL18" s="48">
        <f t="shared" ca="1" si="5"/>
        <v>0</v>
      </c>
      <c r="AM18" s="48">
        <f t="shared" ca="1" si="5"/>
        <v>0</v>
      </c>
      <c r="AN18" s="48">
        <f t="shared" ca="1" si="5"/>
        <v>0</v>
      </c>
      <c r="AO18" s="48">
        <f t="shared" ca="1" si="5"/>
        <v>0</v>
      </c>
      <c r="AP18" s="48" t="e">
        <f t="shared" ca="1" si="5"/>
        <v>#N/A</v>
      </c>
      <c r="AQ18" s="48" t="e">
        <f t="shared" ca="1" si="5"/>
        <v>#N/A</v>
      </c>
      <c r="AR18" s="48" t="e">
        <f t="shared" ca="1" si="5"/>
        <v>#N/A</v>
      </c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</row>
    <row r="19" spans="1:147" s="187" customFormat="1" x14ac:dyDescent="0.2">
      <c r="A19" s="251" t="s">
        <v>122</v>
      </c>
      <c r="B19" s="35"/>
      <c r="C19" s="35"/>
      <c r="D19" s="44"/>
      <c r="E19" s="35">
        <f ca="1">IF(E$3&gt;Capacity!$F$2, #N/A, SUMIF(INDEX(Burndown,,(E$4-1)*BurndownColumns+StatusColumn), "=Complete",TotalEffort))</f>
        <v>16</v>
      </c>
      <c r="F19" s="35">
        <f ca="1">IF(F$3&gt;Capacity!$F$2, #N/A, SUMIF(INDEX(Burndown,,(F$4-1)*BurndownColumns+StatusColumn), "=Complete",TotalEffort))</f>
        <v>32</v>
      </c>
      <c r="G19" s="35">
        <f ca="1">IF(G$3&gt;Capacity!$F$2, #N/A, SUMIF(INDEX(Burndown,,(G$4-1)*BurndownColumns+StatusColumn), "=Complete",TotalEffort))</f>
        <v>32</v>
      </c>
      <c r="H19" s="35">
        <f ca="1">IF(H$3&gt;Capacity!$F$2, #N/A, SUMIF(INDEX(Burndown,,(H$4-1)*BurndownColumns+StatusColumn), "=Complete",TotalEffort))</f>
        <v>32</v>
      </c>
      <c r="I19" s="35">
        <f ca="1">IF(I$3&gt;Capacity!$F$2, #N/A, SUMIF(INDEX(Burndown,,(I$4-1)*BurndownColumns+StatusColumn), "=Complete",TotalEffort))</f>
        <v>32</v>
      </c>
      <c r="J19" s="35">
        <f ca="1">IF(J$3&gt;Capacity!$F$2, #N/A, SUMIF(INDEX(Burndown,,(J$4-1)*BurndownColumns+StatusColumn), "=Complete",TotalEffort))</f>
        <v>44</v>
      </c>
      <c r="K19" s="35">
        <f ca="1">IF(K$3&gt;Capacity!$F$2, #N/A, SUMIF(INDEX(Burndown,,(K$4-1)*BurndownColumns+StatusColumn), "=Complete",TotalEffort))</f>
        <v>44</v>
      </c>
      <c r="L19" s="35">
        <f ca="1">IF(L$3&gt;Capacity!$F$2, #N/A, SUMIF(INDEX(Burndown,,(L$4-1)*BurndownColumns+StatusColumn), "=Complete",TotalEffort))</f>
        <v>50</v>
      </c>
      <c r="M19" s="35">
        <f ca="1">IF(M$3&gt;Capacity!$F$2, #N/A, SUMIF(INDEX(Burndown,,(M$4-1)*BurndownColumns+StatusColumn), "=Complete",TotalEffort))</f>
        <v>50</v>
      </c>
      <c r="N19" s="35">
        <f ca="1">IF(N$3&gt;Capacity!$F$2, #N/A, SUMIF(INDEX(Burndown,,(N$4-1)*BurndownColumns+StatusColumn), "=Complete",TotalEffort))</f>
        <v>52</v>
      </c>
      <c r="O19" s="35">
        <f ca="1">IF(O$3&gt;Capacity!$F$2, #N/A, SUMIF(INDEX(Burndown,,(O$4-1)*BurndownColumns+StatusColumn), "=Complete",TotalEffort))</f>
        <v>52</v>
      </c>
      <c r="P19" s="35">
        <f ca="1">IF(P$3&gt;Capacity!$F$2, #N/A, SUMIF(INDEX(Burndown,,(P$4-1)*BurndownColumns+StatusColumn), "=Complete",TotalEffort))</f>
        <v>52</v>
      </c>
      <c r="Q19" s="35">
        <f ca="1">IF(Q$3&gt;Capacity!$F$2, #N/A, SUMIF(INDEX(Burndown,,(Q$4-1)*BurndownColumns+StatusColumn), "=Complete",TotalEffort))</f>
        <v>52</v>
      </c>
      <c r="R19" s="35">
        <f ca="1">IF(R$3&gt;Capacity!$F$2, #N/A, SUMIF(INDEX(Burndown,,(R$4-1)*BurndownColumns+StatusColumn), "=Complete",TotalEffort))</f>
        <v>52</v>
      </c>
      <c r="S19" s="35">
        <f ca="1">IF(S$3&gt;Capacity!$F$2, #N/A, SUMIF(INDEX(Burndown,,(S$4-1)*BurndownColumns+StatusColumn), "=Complete",TotalEffort))</f>
        <v>52</v>
      </c>
      <c r="T19" s="35">
        <f ca="1">IF(T$3&gt;Capacity!$F$2, #N/A, SUMIF(INDEX(Burndown,,(T$4-1)*BurndownColumns+StatusColumn), "=Complete",TotalEffort))</f>
        <v>52</v>
      </c>
      <c r="U19" s="35">
        <f ca="1">IF(U$3&gt;Capacity!$F$2, #N/A, SUMIF(INDEX(Burndown,,(U$4-1)*BurndownColumns+StatusColumn), "=Complete",TotalEffort))</f>
        <v>52</v>
      </c>
      <c r="V19" s="35">
        <f ca="1">IF(V$3&gt;Capacity!$F$2, #N/A, SUMIF(INDEX(Burndown,,(V$4-1)*BurndownColumns+StatusColumn), "=Complete",TotalEffort))</f>
        <v>52</v>
      </c>
      <c r="W19" s="35">
        <f ca="1">IF(W$3&gt;Capacity!$F$2, #N/A, SUMIF(INDEX(Burndown,,(W$4-1)*BurndownColumns+StatusColumn), "=Complete",TotalEffort))</f>
        <v>52</v>
      </c>
      <c r="X19" s="35">
        <f ca="1">IF(X$3&gt;Capacity!$F$2, #N/A, SUMIF(INDEX(Burndown,,(X$4-1)*BurndownColumns+StatusColumn), "=Complete",TotalEffort))</f>
        <v>52</v>
      </c>
      <c r="Y19" s="35">
        <f ca="1">IF(Y$3&gt;Capacity!$F$2, #N/A, SUMIF(INDEX(Burndown,,(Y$4-1)*BurndownColumns+StatusColumn), "=Complete",TotalEffort))</f>
        <v>52</v>
      </c>
      <c r="Z19" s="35">
        <f ca="1">IF(Z$3&gt;Capacity!$F$2, #N/A, SUMIF(INDEX(Burndown,,(Z$4-1)*BurndownColumns+StatusColumn), "=Complete",TotalEffort))</f>
        <v>52</v>
      </c>
      <c r="AA19" s="35">
        <f ca="1">IF(AA$3&gt;Capacity!$F$2, #N/A, SUMIF(INDEX(Burndown,,(AA$4-1)*BurndownColumns+StatusColumn), "=Complete",TotalEffort))</f>
        <v>52</v>
      </c>
      <c r="AB19" s="35">
        <f ca="1">IF(AB$3&gt;Capacity!$F$2, #N/A, SUMIF(INDEX(Burndown,,(AB$4-1)*BurndownColumns+StatusColumn), "=Complete",TotalEffort))</f>
        <v>52</v>
      </c>
      <c r="AC19" s="35">
        <f ca="1">IF(AC$3&gt;Capacity!$F$2, #N/A, SUMIF(INDEX(Burndown,,(AC$4-1)*BurndownColumns+StatusColumn), "=Complete",TotalEffort))</f>
        <v>52</v>
      </c>
      <c r="AD19" s="35">
        <f ca="1">IF(AD$3&gt;Capacity!$F$2, #N/A, SUMIF(INDEX(Burndown,,(AD$4-1)*BurndownColumns+StatusColumn), "=Complete",TotalEffort))</f>
        <v>52</v>
      </c>
      <c r="AE19" s="35">
        <f ca="1">IF(AE$3&gt;Capacity!$F$2, #N/A, SUMIF(INDEX(Burndown,,(AE$4-1)*BurndownColumns+StatusColumn), "=Complete",TotalEffort))</f>
        <v>52</v>
      </c>
      <c r="AF19" s="35">
        <f ca="1">IF(AF$3&gt;Capacity!$F$2, #N/A, SUMIF(INDEX(Burndown,,(AF$4-1)*BurndownColumns+StatusColumn), "=Complete",TotalEffort))</f>
        <v>52</v>
      </c>
      <c r="AG19" s="35">
        <f ca="1">IF(AG$3&gt;Capacity!$F$2, #N/A, SUMIF(INDEX(Burndown,,(AG$4-1)*BurndownColumns+StatusColumn), "=Complete",TotalEffort))</f>
        <v>52</v>
      </c>
      <c r="AH19" s="35">
        <f ca="1">IF(AH$3&gt;Capacity!$F$2, #N/A, SUMIF(INDEX(Burndown,,(AH$4-1)*BurndownColumns+StatusColumn), "=Complete",TotalEffort))</f>
        <v>52</v>
      </c>
      <c r="AI19" s="35">
        <f ca="1">IF(AI$3&gt;Capacity!$F$2, #N/A, SUMIF(INDEX(Burndown,,(AI$4-1)*BurndownColumns+StatusColumn), "=Complete",TotalEffort))</f>
        <v>52</v>
      </c>
      <c r="AJ19" s="35">
        <f ca="1">IF(AJ$3&gt;Capacity!$F$2, #N/A, SUMIF(INDEX(Burndown,,(AJ$4-1)*BurndownColumns+StatusColumn), "=Complete",TotalEffort))</f>
        <v>52</v>
      </c>
      <c r="AK19" s="35">
        <f ca="1">IF(AK$3&gt;Capacity!$F$2, #N/A, SUMIF(INDEX(Burndown,,(AK$4-1)*BurndownColumns+StatusColumn), "=Complete",TotalEffort))</f>
        <v>52</v>
      </c>
      <c r="AL19" s="35">
        <f ca="1">IF(AL$3&gt;Capacity!$F$2, #N/A, SUMIF(INDEX(Burndown,,(AL$4-1)*BurndownColumns+StatusColumn), "=Complete",TotalEffort))</f>
        <v>52</v>
      </c>
      <c r="AM19" s="35">
        <f ca="1">IF(AM$3&gt;Capacity!$F$2, #N/A, SUMIF(INDEX(Burndown,,(AM$4-1)*BurndownColumns+StatusColumn), "=Complete",TotalEffort))</f>
        <v>52</v>
      </c>
      <c r="AN19" s="35">
        <f ca="1">IF(AN$3&gt;Capacity!$F$2, #N/A, SUMIF(INDEX(Burndown,,(AN$4-1)*BurndownColumns+StatusColumn), "=Complete",TotalEffort))</f>
        <v>52</v>
      </c>
      <c r="AO19" s="35">
        <f ca="1">IF(AO$3&gt;Capacity!$F$2, #N/A, SUMIF(INDEX(Burndown,,(AO$4-1)*BurndownColumns+StatusColumn), "=Complete",TotalEffort))</f>
        <v>52</v>
      </c>
      <c r="AP19" s="35" t="e">
        <f ca="1">IF(AP$3&gt;Capacity!$F$2, #N/A, SUMIF(INDEX(Burndown,,(AP$4-1)*BurndownColumns+StatusColumn), "=Complete",TotalEffort))</f>
        <v>#N/A</v>
      </c>
      <c r="AQ19" s="35" t="e">
        <f ca="1">IF(AQ$3&gt;Capacity!$F$2, #N/A, SUMIF(INDEX(Burndown,,(AQ$4-1)*BurndownColumns+StatusColumn), "=Complete",TotalEffort))</f>
        <v>#N/A</v>
      </c>
      <c r="AR19" s="35" t="e">
        <f ca="1">IF(AR$3&gt;Capacity!$F$2, #N/A, SUMIF(INDEX(Burndown,,(AR$4-1)*BurndownColumns+StatusColumn), "=Complete",TotalEffort))</f>
        <v>#N/A</v>
      </c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</row>
    <row r="20" spans="1:147" s="249" customFormat="1" x14ac:dyDescent="0.2">
      <c r="A20" s="252" t="s">
        <v>165</v>
      </c>
      <c r="B20" s="253"/>
      <c r="C20" s="253"/>
      <c r="D20" s="253"/>
      <c r="E20" s="253"/>
      <c r="F20" s="253"/>
      <c r="G20" s="253"/>
      <c r="H20" s="253"/>
      <c r="I20" s="253"/>
      <c r="J20" s="253"/>
      <c r="K20" s="253"/>
      <c r="L20" s="253"/>
      <c r="M20" s="253"/>
      <c r="N20" s="253"/>
      <c r="O20" s="253"/>
      <c r="P20" s="253"/>
      <c r="Q20" s="253"/>
      <c r="R20" s="253"/>
      <c r="S20" s="253"/>
      <c r="T20" s="253"/>
      <c r="U20" s="253"/>
      <c r="V20" s="253"/>
      <c r="W20" s="253"/>
      <c r="X20" s="253"/>
      <c r="Y20" s="253"/>
      <c r="Z20" s="253"/>
      <c r="AA20" s="253"/>
      <c r="AB20" s="253"/>
      <c r="AC20" s="253"/>
      <c r="AD20" s="253"/>
      <c r="AE20" s="253"/>
      <c r="AF20" s="253"/>
      <c r="AG20" s="253"/>
      <c r="AH20" s="253"/>
      <c r="AI20" s="253"/>
      <c r="AJ20" s="253"/>
      <c r="AK20" s="253"/>
      <c r="AL20" s="253"/>
      <c r="AM20" s="253"/>
      <c r="AN20" s="253"/>
      <c r="AO20" s="253"/>
      <c r="AP20" s="253"/>
      <c r="AQ20" s="253"/>
      <c r="AR20" s="254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187"/>
    </row>
    <row r="21" spans="1:147" s="187" customFormat="1" x14ac:dyDescent="0.2">
      <c r="A21" s="251" t="s">
        <v>166</v>
      </c>
      <c r="B21" s="35"/>
      <c r="C21" s="35"/>
      <c r="D21" s="44"/>
      <c r="E21" s="35">
        <f ca="1">IF(E3&gt;Capacity!$F$2, #N/A, COUNTIF(INDEX(Burndown,,(E4-1)*BurndownColumns+StatusColumn), "=To start"))</f>
        <v>8</v>
      </c>
      <c r="F21" s="35">
        <f ca="1">IF(F3&gt;Capacity!$F$2, #N/A, COUNTIF(INDEX(Burndown,,(F4-1)*BurndownColumns+StatusColumn), "=To start"))</f>
        <v>4</v>
      </c>
      <c r="G21" s="35">
        <f ca="1">IF(G3&gt;Capacity!$F$2, #N/A, COUNTIF(INDEX(Burndown,,(G4-1)*BurndownColumns+StatusColumn), "=To start"))</f>
        <v>4</v>
      </c>
      <c r="H21" s="35">
        <f ca="1">IF(H3&gt;Capacity!$F$2, #N/A, COUNTIF(INDEX(Burndown,,(H4-1)*BurndownColumns+StatusColumn), "=To start"))</f>
        <v>4</v>
      </c>
      <c r="I21" s="35">
        <f ca="1">IF(I3&gt;Capacity!$F$2, #N/A, COUNTIF(INDEX(Burndown,,(I4-1)*BurndownColumns+StatusColumn), "=To start"))</f>
        <v>4</v>
      </c>
      <c r="J21" s="35">
        <f ca="1">IF(J3&gt;Capacity!$F$2, #N/A, COUNTIF(INDEX(Burndown,,(J4-1)*BurndownColumns+StatusColumn), "=To start"))</f>
        <v>3</v>
      </c>
      <c r="K21" s="35">
        <f ca="1">IF(K3&gt;Capacity!$F$2, #N/A, COUNTIF(INDEX(Burndown,,(K4-1)*BurndownColumns+StatusColumn), "=To start"))</f>
        <v>3</v>
      </c>
      <c r="L21" s="35">
        <f ca="1">IF(L3&gt;Capacity!$F$2, #N/A, COUNTIF(INDEX(Burndown,,(L4-1)*BurndownColumns+StatusColumn), "=To start"))</f>
        <v>1</v>
      </c>
      <c r="M21" s="35">
        <f ca="1">IF(M3&gt;Capacity!$F$2, #N/A, COUNTIF(INDEX(Burndown,,(M4-1)*BurndownColumns+StatusColumn), "=To start"))</f>
        <v>1</v>
      </c>
      <c r="N21" s="35">
        <f ca="1">IF(N3&gt;Capacity!$F$2, #N/A, COUNTIF(INDEX(Burndown,,(N4-1)*BurndownColumns+StatusColumn), "=To start"))</f>
        <v>0</v>
      </c>
      <c r="O21" s="35">
        <f ca="1">IF(O3&gt;Capacity!$F$2, #N/A, COUNTIF(INDEX(Burndown,,(O4-1)*BurndownColumns+StatusColumn), "=To start"))</f>
        <v>0</v>
      </c>
      <c r="P21" s="35">
        <f ca="1">IF(P3&gt;Capacity!$F$2, #N/A, COUNTIF(INDEX(Burndown,,(P4-1)*BurndownColumns+StatusColumn), "=To start"))</f>
        <v>0</v>
      </c>
      <c r="Q21" s="35">
        <f ca="1">IF(Q3&gt;Capacity!$F$2, #N/A, COUNTIF(INDEX(Burndown,,(Q4-1)*BurndownColumns+StatusColumn), "=To start"))</f>
        <v>0</v>
      </c>
      <c r="R21" s="35">
        <f ca="1">IF(R3&gt;Capacity!$F$2, #N/A, COUNTIF(INDEX(Burndown,,(R4-1)*BurndownColumns+StatusColumn), "=To start"))</f>
        <v>0</v>
      </c>
      <c r="S21" s="35">
        <f ca="1">IF(S3&gt;Capacity!$F$2, #N/A, COUNTIF(INDEX(Burndown,,(S4-1)*BurndownColumns+StatusColumn), "=To start"))</f>
        <v>0</v>
      </c>
      <c r="T21" s="35">
        <f ca="1">IF(T3&gt;Capacity!$F$2, #N/A, COUNTIF(INDEX(Burndown,,(T4-1)*BurndownColumns+StatusColumn), "=To start"))</f>
        <v>0</v>
      </c>
      <c r="U21" s="35">
        <f ca="1">IF(U3&gt;Capacity!$F$2, #N/A, COUNTIF(INDEX(Burndown,,(U4-1)*BurndownColumns+StatusColumn), "=To start"))</f>
        <v>0</v>
      </c>
      <c r="V21" s="35">
        <f ca="1">IF(V3&gt;Capacity!$F$2, #N/A, COUNTIF(INDEX(Burndown,,(V4-1)*BurndownColumns+StatusColumn), "=To start"))</f>
        <v>0</v>
      </c>
      <c r="W21" s="35">
        <f ca="1">IF(W3&gt;Capacity!$F$2, #N/A, COUNTIF(INDEX(Burndown,,(W4-1)*BurndownColumns+StatusColumn), "=To start"))</f>
        <v>0</v>
      </c>
      <c r="X21" s="35">
        <f ca="1">IF(X3&gt;Capacity!$F$2, #N/A, COUNTIF(INDEX(Burndown,,(X4-1)*BurndownColumns+StatusColumn), "=To start"))</f>
        <v>0</v>
      </c>
      <c r="Y21" s="35">
        <f ca="1">IF(Y3&gt;Capacity!$F$2, #N/A, COUNTIF(INDEX(Burndown,,(Y4-1)*BurndownColumns+StatusColumn), "=To start"))</f>
        <v>0</v>
      </c>
      <c r="Z21" s="35">
        <f ca="1">IF(Z3&gt;Capacity!$F$2, #N/A, COUNTIF(INDEX(Burndown,,(Z4-1)*BurndownColumns+StatusColumn), "=To start"))</f>
        <v>0</v>
      </c>
      <c r="AA21" s="35">
        <f ca="1">IF(AA3&gt;Capacity!$F$2, #N/A, COUNTIF(INDEX(Burndown,,(AA4-1)*BurndownColumns+StatusColumn), "=To start"))</f>
        <v>0</v>
      </c>
      <c r="AB21" s="35">
        <f ca="1">IF(AB3&gt;Capacity!$F$2, #N/A, COUNTIF(INDEX(Burndown,,(AB4-1)*BurndownColumns+StatusColumn), "=To start"))</f>
        <v>0</v>
      </c>
      <c r="AC21" s="35">
        <f ca="1">IF(AC3&gt;Capacity!$F$2, #N/A, COUNTIF(INDEX(Burndown,,(AC4-1)*BurndownColumns+StatusColumn), "=To start"))</f>
        <v>0</v>
      </c>
      <c r="AD21" s="35">
        <f ca="1">IF(AD3&gt;Capacity!$F$2, #N/A, COUNTIF(INDEX(Burndown,,(AD4-1)*BurndownColumns+StatusColumn), "=To start"))</f>
        <v>0</v>
      </c>
      <c r="AE21" s="35">
        <f ca="1">IF(AE3&gt;Capacity!$F$2, #N/A, COUNTIF(INDEX(Burndown,,(AE4-1)*BurndownColumns+StatusColumn), "=To start"))</f>
        <v>0</v>
      </c>
      <c r="AF21" s="35">
        <f ca="1">IF(AF3&gt;Capacity!$F$2, #N/A, COUNTIF(INDEX(Burndown,,(AF4-1)*BurndownColumns+StatusColumn), "=To start"))</f>
        <v>0</v>
      </c>
      <c r="AG21" s="35">
        <f ca="1">IF(AG3&gt;Capacity!$F$2, #N/A, COUNTIF(INDEX(Burndown,,(AG4-1)*BurndownColumns+StatusColumn), "=To start"))</f>
        <v>0</v>
      </c>
      <c r="AH21" s="35">
        <f ca="1">IF(AH3&gt;Capacity!$F$2, #N/A, COUNTIF(INDEX(Burndown,,(AH4-1)*BurndownColumns+StatusColumn), "=To start"))</f>
        <v>0</v>
      </c>
      <c r="AI21" s="35">
        <f ca="1">IF(AI3&gt;Capacity!$F$2, #N/A, COUNTIF(INDEX(Burndown,,(AI4-1)*BurndownColumns+StatusColumn), "=To start"))</f>
        <v>0</v>
      </c>
      <c r="AJ21" s="35">
        <f ca="1">IF(AJ3&gt;Capacity!$F$2, #N/A, COUNTIF(INDEX(Burndown,,(AJ4-1)*BurndownColumns+StatusColumn), "=To start"))</f>
        <v>0</v>
      </c>
      <c r="AK21" s="35">
        <f ca="1">IF(AK3&gt;Capacity!$F$2, #N/A, COUNTIF(INDEX(Burndown,,(AK4-1)*BurndownColumns+StatusColumn), "=To start"))</f>
        <v>0</v>
      </c>
      <c r="AL21" s="35">
        <f ca="1">IF(AL3&gt;Capacity!$F$2, #N/A, COUNTIF(INDEX(Burndown,,(AL4-1)*BurndownColumns+StatusColumn), "=To start"))</f>
        <v>0</v>
      </c>
      <c r="AM21" s="35">
        <f ca="1">IF(AM3&gt;Capacity!$F$2, #N/A, COUNTIF(INDEX(Burndown,,(AM4-1)*BurndownColumns+StatusColumn), "=To start"))</f>
        <v>0</v>
      </c>
      <c r="AN21" s="35">
        <f ca="1">IF(AN3&gt;Capacity!$F$2, #N/A, COUNTIF(INDEX(Burndown,,(AN4-1)*BurndownColumns+StatusColumn), "=To start"))</f>
        <v>0</v>
      </c>
      <c r="AO21" s="35">
        <f ca="1">IF(AO3&gt;Capacity!$F$2, #N/A, COUNTIF(INDEX(Burndown,,(AO4-1)*BurndownColumns+StatusColumn), "=To start"))</f>
        <v>0</v>
      </c>
      <c r="AP21" s="35" t="e">
        <f ca="1">IF(AP3&gt;Capacity!$F$2, #N/A, COUNTIF(INDEX(Burndown,,(AP4-1)*BurndownColumns+StatusColumn), "=To start"))</f>
        <v>#N/A</v>
      </c>
      <c r="AQ21" s="35" t="e">
        <f ca="1">IF(AQ3&gt;Capacity!$F$2, #N/A, COUNTIF(INDEX(Burndown,,(AQ4-1)*BurndownColumns+StatusColumn), "=To start"))</f>
        <v>#N/A</v>
      </c>
      <c r="AR21" s="35" t="e">
        <f ca="1">IF(AR3&gt;Capacity!$F$2, #N/A, COUNTIF(INDEX(Burndown,,(AR4-1)*BurndownColumns+StatusColumn), "=To start"))</f>
        <v>#N/A</v>
      </c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</row>
    <row r="22" spans="1:147" s="187" customFormat="1" x14ac:dyDescent="0.2">
      <c r="A22" s="251" t="s">
        <v>160</v>
      </c>
      <c r="B22" s="35"/>
      <c r="C22" s="35"/>
      <c r="D22" s="44"/>
      <c r="E22" s="35">
        <f ca="1">IF(E3&gt;Capacity!$F$2, #N/A, COUNTIF(INDEX(Burndown,,(E4-1)*BurndownColumns+StatusColumn), "=Running"))</f>
        <v>0</v>
      </c>
      <c r="F22" s="35">
        <f ca="1">IF(F3&gt;Capacity!$F$2, #N/A, COUNTIF(INDEX(Burndown,,(F4-1)*BurndownColumns+StatusColumn), "=Running"))</f>
        <v>0</v>
      </c>
      <c r="G22" s="35">
        <f ca="1">IF(G3&gt;Capacity!$F$2, #N/A, COUNTIF(INDEX(Burndown,,(G4-1)*BurndownColumns+StatusColumn), "=Running"))</f>
        <v>0</v>
      </c>
      <c r="H22" s="35">
        <f ca="1">IF(H3&gt;Capacity!$F$2, #N/A, COUNTIF(INDEX(Burndown,,(H4-1)*BurndownColumns+StatusColumn), "=Running"))</f>
        <v>0</v>
      </c>
      <c r="I22" s="35">
        <f ca="1">IF(I3&gt;Capacity!$F$2, #N/A, COUNTIF(INDEX(Burndown,,(I4-1)*BurndownColumns+StatusColumn), "=Running"))</f>
        <v>0</v>
      </c>
      <c r="J22" s="35">
        <f ca="1">IF(J3&gt;Capacity!$F$2, #N/A, COUNTIF(INDEX(Burndown,,(J4-1)*BurndownColumns+StatusColumn), "=Running"))</f>
        <v>0</v>
      </c>
      <c r="K22" s="35">
        <f ca="1">IF(K3&gt;Capacity!$F$2, #N/A, COUNTIF(INDEX(Burndown,,(K4-1)*BurndownColumns+StatusColumn), "=Running"))</f>
        <v>0</v>
      </c>
      <c r="L22" s="35">
        <f ca="1">IF(L3&gt;Capacity!$F$2, #N/A, COUNTIF(INDEX(Burndown,,(L4-1)*BurndownColumns+StatusColumn), "=Running"))</f>
        <v>0</v>
      </c>
      <c r="M22" s="35">
        <f ca="1">IF(M3&gt;Capacity!$F$2, #N/A, COUNTIF(INDEX(Burndown,,(M4-1)*BurndownColumns+StatusColumn), "=Running"))</f>
        <v>0</v>
      </c>
      <c r="N22" s="35">
        <f ca="1">IF(N3&gt;Capacity!$F$2, #N/A, COUNTIF(INDEX(Burndown,,(N4-1)*BurndownColumns+StatusColumn), "=Running"))</f>
        <v>0</v>
      </c>
      <c r="O22" s="35">
        <f ca="1">IF(O3&gt;Capacity!$F$2, #N/A, COUNTIF(INDEX(Burndown,,(O4-1)*BurndownColumns+StatusColumn), "=Running"))</f>
        <v>0</v>
      </c>
      <c r="P22" s="35">
        <f ca="1">IF(P3&gt;Capacity!$F$2, #N/A, COUNTIF(INDEX(Burndown,,(P4-1)*BurndownColumns+StatusColumn), "=Running"))</f>
        <v>0</v>
      </c>
      <c r="Q22" s="35">
        <f ca="1">IF(Q3&gt;Capacity!$F$2, #N/A, COUNTIF(INDEX(Burndown,,(Q4-1)*BurndownColumns+StatusColumn), "=Running"))</f>
        <v>0</v>
      </c>
      <c r="R22" s="35">
        <f ca="1">IF(R3&gt;Capacity!$F$2, #N/A, COUNTIF(INDEX(Burndown,,(R4-1)*BurndownColumns+StatusColumn), "=Running"))</f>
        <v>0</v>
      </c>
      <c r="S22" s="35">
        <f ca="1">IF(S3&gt;Capacity!$F$2, #N/A, COUNTIF(INDEX(Burndown,,(S4-1)*BurndownColumns+StatusColumn), "=Running"))</f>
        <v>0</v>
      </c>
      <c r="T22" s="35">
        <f ca="1">IF(T3&gt;Capacity!$F$2, #N/A, COUNTIF(INDEX(Burndown,,(T4-1)*BurndownColumns+StatusColumn), "=Running"))</f>
        <v>0</v>
      </c>
      <c r="U22" s="35">
        <f ca="1">IF(U3&gt;Capacity!$F$2, #N/A, COUNTIF(INDEX(Burndown,,(U4-1)*BurndownColumns+StatusColumn), "=Running"))</f>
        <v>0</v>
      </c>
      <c r="V22" s="35">
        <f ca="1">IF(V3&gt;Capacity!$F$2, #N/A, COUNTIF(INDEX(Burndown,,(V4-1)*BurndownColumns+StatusColumn), "=Running"))</f>
        <v>0</v>
      </c>
      <c r="W22" s="35">
        <f ca="1">IF(W3&gt;Capacity!$F$2, #N/A, COUNTIF(INDEX(Burndown,,(W4-1)*BurndownColumns+StatusColumn), "=Running"))</f>
        <v>0</v>
      </c>
      <c r="X22" s="35">
        <f ca="1">IF(X3&gt;Capacity!$F$2, #N/A, COUNTIF(INDEX(Burndown,,(X4-1)*BurndownColumns+StatusColumn), "=Running"))</f>
        <v>0</v>
      </c>
      <c r="Y22" s="35">
        <f ca="1">IF(Y3&gt;Capacity!$F$2, #N/A, COUNTIF(INDEX(Burndown,,(Y4-1)*BurndownColumns+StatusColumn), "=Running"))</f>
        <v>0</v>
      </c>
      <c r="Z22" s="35">
        <f ca="1">IF(Z3&gt;Capacity!$F$2, #N/A, COUNTIF(INDEX(Burndown,,(Z4-1)*BurndownColumns+StatusColumn), "=Running"))</f>
        <v>0</v>
      </c>
      <c r="AA22" s="35">
        <f ca="1">IF(AA3&gt;Capacity!$F$2, #N/A, COUNTIF(INDEX(Burndown,,(AA4-1)*BurndownColumns+StatusColumn), "=Running"))</f>
        <v>0</v>
      </c>
      <c r="AB22" s="35">
        <f ca="1">IF(AB3&gt;Capacity!$F$2, #N/A, COUNTIF(INDEX(Burndown,,(AB4-1)*BurndownColumns+StatusColumn), "=Running"))</f>
        <v>0</v>
      </c>
      <c r="AC22" s="35">
        <f ca="1">IF(AC3&gt;Capacity!$F$2, #N/A, COUNTIF(INDEX(Burndown,,(AC4-1)*BurndownColumns+StatusColumn), "=Running"))</f>
        <v>0</v>
      </c>
      <c r="AD22" s="35">
        <f ca="1">IF(AD3&gt;Capacity!$F$2, #N/A, COUNTIF(INDEX(Burndown,,(AD4-1)*BurndownColumns+StatusColumn), "=Running"))</f>
        <v>0</v>
      </c>
      <c r="AE22" s="35">
        <f ca="1">IF(AE3&gt;Capacity!$F$2, #N/A, COUNTIF(INDEX(Burndown,,(AE4-1)*BurndownColumns+StatusColumn), "=Running"))</f>
        <v>0</v>
      </c>
      <c r="AF22" s="35">
        <f ca="1">IF(AF3&gt;Capacity!$F$2, #N/A, COUNTIF(INDEX(Burndown,,(AF4-1)*BurndownColumns+StatusColumn), "=Running"))</f>
        <v>0</v>
      </c>
      <c r="AG22" s="35">
        <f ca="1">IF(AG3&gt;Capacity!$F$2, #N/A, COUNTIF(INDEX(Burndown,,(AG4-1)*BurndownColumns+StatusColumn), "=Running"))</f>
        <v>0</v>
      </c>
      <c r="AH22" s="35">
        <f ca="1">IF(AH3&gt;Capacity!$F$2, #N/A, COUNTIF(INDEX(Burndown,,(AH4-1)*BurndownColumns+StatusColumn), "=Running"))</f>
        <v>0</v>
      </c>
      <c r="AI22" s="35">
        <f ca="1">IF(AI3&gt;Capacity!$F$2, #N/A, COUNTIF(INDEX(Burndown,,(AI4-1)*BurndownColumns+StatusColumn), "=Running"))</f>
        <v>0</v>
      </c>
      <c r="AJ22" s="35">
        <f ca="1">IF(AJ3&gt;Capacity!$F$2, #N/A, COUNTIF(INDEX(Burndown,,(AJ4-1)*BurndownColumns+StatusColumn), "=Running"))</f>
        <v>0</v>
      </c>
      <c r="AK22" s="35">
        <f ca="1">IF(AK3&gt;Capacity!$F$2, #N/A, COUNTIF(INDEX(Burndown,,(AK4-1)*BurndownColumns+StatusColumn), "=Running"))</f>
        <v>0</v>
      </c>
      <c r="AL22" s="35">
        <f ca="1">IF(AL3&gt;Capacity!$F$2, #N/A, COUNTIF(INDEX(Burndown,,(AL4-1)*BurndownColumns+StatusColumn), "=Running"))</f>
        <v>0</v>
      </c>
      <c r="AM22" s="35">
        <f ca="1">IF(AM3&gt;Capacity!$F$2, #N/A, COUNTIF(INDEX(Burndown,,(AM4-1)*BurndownColumns+StatusColumn), "=Running"))</f>
        <v>0</v>
      </c>
      <c r="AN22" s="35">
        <f ca="1">IF(AN3&gt;Capacity!$F$2, #N/A, COUNTIF(INDEX(Burndown,,(AN4-1)*BurndownColumns+StatusColumn), "=Running"))</f>
        <v>0</v>
      </c>
      <c r="AO22" s="35">
        <f ca="1">IF(AO3&gt;Capacity!$F$2, #N/A, COUNTIF(INDEX(Burndown,,(AO4-1)*BurndownColumns+StatusColumn), "=Running"))</f>
        <v>0</v>
      </c>
      <c r="AP22" s="35" t="e">
        <f ca="1">IF(AP3&gt;Capacity!$F$2, #N/A, COUNTIF(INDEX(Burndown,,(AP4-1)*BurndownColumns+StatusColumn), "=Running"))</f>
        <v>#N/A</v>
      </c>
      <c r="AQ22" s="35" t="e">
        <f ca="1">IF(AQ3&gt;Capacity!$F$2, #N/A, COUNTIF(INDEX(Burndown,,(AQ4-1)*BurndownColumns+StatusColumn), "=Running"))</f>
        <v>#N/A</v>
      </c>
      <c r="AR22" s="35" t="e">
        <f ca="1">IF(AR3&gt;Capacity!$F$2, #N/A, COUNTIF(INDEX(Burndown,,(AR4-1)*BurndownColumns+StatusColumn), "=Running"))</f>
        <v>#N/A</v>
      </c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</row>
    <row r="23" spans="1:147" x14ac:dyDescent="0.2">
      <c r="A23" s="251" t="s">
        <v>122</v>
      </c>
      <c r="B23" s="35"/>
      <c r="C23" s="35"/>
      <c r="D23" s="44"/>
      <c r="E23" s="35">
        <f ca="1">IF(E3&gt;Capacity!$F$2, #N/A, COUNTIFS(INDEX(Burndown,,(E4-1)*BurndownColumns+StatusColumn), "=Complete"))</f>
        <v>2</v>
      </c>
      <c r="F23" s="35">
        <f ca="1">IF(F3&gt;Capacity!$F$2, #N/A, COUNTIF(INDEX(Burndown,,(F4-1)*BurndownColumns+StatusColumn), "=Complete"))</f>
        <v>6</v>
      </c>
      <c r="G23" s="35">
        <f ca="1">IF(G3&gt;Capacity!$F$2, #N/A, COUNTIF(INDEX(Burndown,,(G4-1)*BurndownColumns+StatusColumn), "=Complete"))</f>
        <v>6</v>
      </c>
      <c r="H23" s="35">
        <f ca="1">IF(H3&gt;Capacity!$F$2, #N/A, COUNTIF(INDEX(Burndown,,(H4-1)*BurndownColumns+StatusColumn), "=Complete"))</f>
        <v>6</v>
      </c>
      <c r="I23" s="35">
        <f ca="1">IF(I3&gt;Capacity!$F$2, #N/A, COUNTIF(INDEX(Burndown,,(I4-1)*BurndownColumns+StatusColumn), "=Complete"))</f>
        <v>6</v>
      </c>
      <c r="J23" s="35">
        <f ca="1">IF(J3&gt;Capacity!$F$2, #N/A, COUNTIF(INDEX(Burndown,,(J4-1)*BurndownColumns+StatusColumn), "=Complete"))</f>
        <v>7</v>
      </c>
      <c r="K23" s="35">
        <f ca="1">IF(K3&gt;Capacity!$F$2, #N/A, COUNTIF(INDEX(Burndown,,(K4-1)*BurndownColumns+StatusColumn), "=Complete"))</f>
        <v>7</v>
      </c>
      <c r="L23" s="35">
        <f ca="1">IF(L3&gt;Capacity!$F$2, #N/A, COUNTIF(INDEX(Burndown,,(L4-1)*BurndownColumns+StatusColumn), "=Complete"))</f>
        <v>9</v>
      </c>
      <c r="M23" s="35">
        <f ca="1">IF(M3&gt;Capacity!$F$2, #N/A, COUNTIF(INDEX(Burndown,,(M4-1)*BurndownColumns+StatusColumn), "=Complete"))</f>
        <v>9</v>
      </c>
      <c r="N23" s="35">
        <f ca="1">IF(N3&gt;Capacity!$F$2, #N/A, COUNTIF(INDEX(Burndown,,(N4-1)*BurndownColumns+StatusColumn), "=Complete"))</f>
        <v>10</v>
      </c>
      <c r="O23" s="35">
        <f ca="1">IF(O3&gt;Capacity!$F$2, #N/A, COUNTIF(INDEX(Burndown,,(O4-1)*BurndownColumns+StatusColumn), "=Complete"))</f>
        <v>10</v>
      </c>
      <c r="P23" s="35">
        <f ca="1">IF(P3&gt;Capacity!$F$2, #N/A, COUNTIF(INDEX(Burndown,,(P4-1)*BurndownColumns+StatusColumn), "=Complete"))</f>
        <v>10</v>
      </c>
      <c r="Q23" s="35">
        <f ca="1">IF(Q3&gt;Capacity!$F$2, #N/A, COUNTIF(INDEX(Burndown,,(Q4-1)*BurndownColumns+StatusColumn), "=Complete"))</f>
        <v>10</v>
      </c>
      <c r="R23" s="35">
        <f ca="1">IF(R3&gt;Capacity!$F$2, #N/A, COUNTIF(INDEX(Burndown,,(R4-1)*BurndownColumns+StatusColumn), "=Complete"))</f>
        <v>10</v>
      </c>
      <c r="S23" s="35">
        <f ca="1">IF(S3&gt;Capacity!$F$2, #N/A, COUNTIF(INDEX(Burndown,,(S4-1)*BurndownColumns+StatusColumn), "=Complete"))</f>
        <v>10</v>
      </c>
      <c r="T23" s="35">
        <f ca="1">IF(T3&gt;Capacity!$F$2, #N/A, COUNTIF(INDEX(Burndown,,(T4-1)*BurndownColumns+StatusColumn), "=Complete"))</f>
        <v>10</v>
      </c>
      <c r="U23" s="35">
        <f ca="1">IF(U3&gt;Capacity!$F$2, #N/A, COUNTIF(INDEX(Burndown,,(U4-1)*BurndownColumns+StatusColumn), "=Complete"))</f>
        <v>10</v>
      </c>
      <c r="V23" s="35">
        <f ca="1">IF(V3&gt;Capacity!$F$2, #N/A, COUNTIF(INDEX(Burndown,,(V4-1)*BurndownColumns+StatusColumn), "=Complete"))</f>
        <v>10</v>
      </c>
      <c r="W23" s="35">
        <f ca="1">IF(W3&gt;Capacity!$F$2, #N/A, COUNTIF(INDEX(Burndown,,(W4-1)*BurndownColumns+StatusColumn), "=Complete"))</f>
        <v>10</v>
      </c>
      <c r="X23" s="35">
        <f ca="1">IF(X3&gt;Capacity!$F$2, #N/A, COUNTIF(INDEX(Burndown,,(X4-1)*BurndownColumns+StatusColumn), "=Complete"))</f>
        <v>10</v>
      </c>
      <c r="Y23" s="35">
        <f ca="1">IF(Y3&gt;Capacity!$F$2, #N/A, COUNTIF(INDEX(Burndown,,(Y4-1)*BurndownColumns+StatusColumn), "=Complete"))</f>
        <v>10</v>
      </c>
      <c r="Z23" s="35">
        <f ca="1">IF(Z3&gt;Capacity!$F$2, #N/A, COUNTIF(INDEX(Burndown,,(Z4-1)*BurndownColumns+StatusColumn), "=Complete"))</f>
        <v>10</v>
      </c>
      <c r="AA23" s="35">
        <f ca="1">IF(AA3&gt;Capacity!$F$2, #N/A, COUNTIF(INDEX(Burndown,,(AA4-1)*BurndownColumns+StatusColumn), "=Complete"))</f>
        <v>10</v>
      </c>
      <c r="AB23" s="35">
        <f ca="1">IF(AB3&gt;Capacity!$F$2, #N/A, COUNTIF(INDEX(Burndown,,(AB4-1)*BurndownColumns+StatusColumn), "=Complete"))</f>
        <v>10</v>
      </c>
      <c r="AC23" s="35">
        <f ca="1">IF(AC3&gt;Capacity!$F$2, #N/A, COUNTIF(INDEX(Burndown,,(AC4-1)*BurndownColumns+StatusColumn), "=Complete"))</f>
        <v>10</v>
      </c>
      <c r="AD23" s="35">
        <f ca="1">IF(AD3&gt;Capacity!$F$2, #N/A, COUNTIF(INDEX(Burndown,,(AD4-1)*BurndownColumns+StatusColumn), "=Complete"))</f>
        <v>10</v>
      </c>
      <c r="AE23" s="35">
        <f ca="1">IF(AE3&gt;Capacity!$F$2, #N/A, COUNTIF(INDEX(Burndown,,(AE4-1)*BurndownColumns+StatusColumn), "=Complete"))</f>
        <v>10</v>
      </c>
      <c r="AF23" s="35">
        <f ca="1">IF(AF3&gt;Capacity!$F$2, #N/A, COUNTIF(INDEX(Burndown,,(AF4-1)*BurndownColumns+StatusColumn), "=Complete"))</f>
        <v>10</v>
      </c>
      <c r="AG23" s="35">
        <f ca="1">IF(AG3&gt;Capacity!$F$2, #N/A, COUNTIF(INDEX(Burndown,,(AG4-1)*BurndownColumns+StatusColumn), "=Complete"))</f>
        <v>10</v>
      </c>
      <c r="AH23" s="35">
        <f ca="1">IF(AH3&gt;Capacity!$F$2, #N/A, COUNTIF(INDEX(Burndown,,(AH4-1)*BurndownColumns+StatusColumn), "=Complete"))</f>
        <v>10</v>
      </c>
      <c r="AI23" s="35">
        <f ca="1">IF(AI3&gt;Capacity!$F$2, #N/A, COUNTIF(INDEX(Burndown,,(AI4-1)*BurndownColumns+StatusColumn), "=Complete"))</f>
        <v>10</v>
      </c>
      <c r="AJ23" s="35">
        <f ca="1">IF(AJ3&gt;Capacity!$F$2, #N/A, COUNTIF(INDEX(Burndown,,(AJ4-1)*BurndownColumns+StatusColumn), "=Complete"))</f>
        <v>10</v>
      </c>
      <c r="AK23" s="35">
        <f ca="1">IF(AK3&gt;Capacity!$F$2, #N/A, COUNTIF(INDEX(Burndown,,(AK4-1)*BurndownColumns+StatusColumn), "=Complete"))</f>
        <v>10</v>
      </c>
      <c r="AL23" s="35">
        <f ca="1">IF(AL3&gt;Capacity!$F$2, #N/A, COUNTIF(INDEX(Burndown,,(AL4-1)*BurndownColumns+StatusColumn), "=Complete"))</f>
        <v>10</v>
      </c>
      <c r="AM23" s="35">
        <f ca="1">IF(AM3&gt;Capacity!$F$2, #N/A, COUNTIF(INDEX(Burndown,,(AM4-1)*BurndownColumns+StatusColumn), "=Complete"))</f>
        <v>10</v>
      </c>
      <c r="AN23" s="35">
        <f ca="1">IF(AN3&gt;Capacity!$F$2, #N/A, COUNTIF(INDEX(Burndown,,(AN4-1)*BurndownColumns+StatusColumn), "=Complete"))</f>
        <v>10</v>
      </c>
      <c r="AO23" s="35">
        <f ca="1">IF(AO3&gt;Capacity!$F$2, #N/A, COUNTIF(INDEX(Burndown,,(AO4-1)*BurndownColumns+StatusColumn), "=Complete"))</f>
        <v>10</v>
      </c>
      <c r="AP23" s="35" t="e">
        <f ca="1">IF(AP3&gt;Capacity!$F$2, #N/A, COUNTIF(INDEX(Burndown,,(AP4-1)*BurndownColumns+StatusColumn), "=Complete"))</f>
        <v>#N/A</v>
      </c>
      <c r="AQ23" s="35" t="e">
        <f ca="1">IF(AQ3&gt;Capacity!$F$2, #N/A, COUNTIF(INDEX(Burndown,,(AQ4-1)*BurndownColumns+StatusColumn), "=Complete"))</f>
        <v>#N/A</v>
      </c>
      <c r="AR23" s="35" t="e">
        <f ca="1">IF(AR3&gt;Capacity!$F$2, #N/A, COUNTIF(INDEX(Burndown,,(AR4-1)*BurndownColumns+StatusColumn), "=Complete"))</f>
        <v>#N/A</v>
      </c>
    </row>
    <row r="24" spans="1:147" x14ac:dyDescent="0.2">
      <c r="A24" s="35"/>
      <c r="B24" s="35"/>
      <c r="C24" s="35"/>
      <c r="D24" s="35"/>
      <c r="E24" s="35"/>
      <c r="F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35"/>
      <c r="AH24" s="35"/>
    </row>
    <row r="25" spans="1:147" s="249" customFormat="1" x14ac:dyDescent="0.2">
      <c r="A25" s="252" t="s">
        <v>14</v>
      </c>
      <c r="B25" s="253"/>
      <c r="C25" s="253"/>
      <c r="D25" s="253"/>
      <c r="E25" s="253"/>
      <c r="F25" s="253"/>
      <c r="G25" s="253" t="s">
        <v>13</v>
      </c>
      <c r="H25" s="253"/>
      <c r="I25" s="253"/>
      <c r="J25" s="253"/>
      <c r="K25" s="253"/>
      <c r="L25" s="253"/>
      <c r="M25" s="253"/>
      <c r="N25" s="253"/>
      <c r="O25" s="253"/>
      <c r="P25" s="253"/>
      <c r="Q25" s="253"/>
      <c r="R25" s="253"/>
      <c r="S25" s="253"/>
      <c r="T25" s="253"/>
      <c r="U25" s="253"/>
      <c r="V25" s="253"/>
      <c r="W25" s="253"/>
      <c r="X25" s="253"/>
      <c r="Y25" s="253"/>
      <c r="Z25" s="253"/>
      <c r="AA25" s="253"/>
      <c r="AB25" s="253"/>
      <c r="AC25" s="253"/>
      <c r="AD25" s="253"/>
      <c r="AE25" s="253"/>
      <c r="AF25" s="253"/>
      <c r="AG25" s="253"/>
      <c r="AH25" s="253"/>
      <c r="AI25" s="253"/>
      <c r="AJ25" s="253"/>
      <c r="AK25" s="253"/>
      <c r="AL25" s="253"/>
      <c r="AM25" s="253"/>
      <c r="AN25" s="253"/>
      <c r="AO25" s="253"/>
      <c r="AP25" s="253"/>
      <c r="AQ25" s="253"/>
      <c r="AR25" s="254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187"/>
    </row>
    <row r="26" spans="1:147" ht="13.5" customHeight="1" x14ac:dyDescent="0.2">
      <c r="A26" s="45"/>
      <c r="B26" s="35" t="s">
        <v>15</v>
      </c>
      <c r="C26" s="35"/>
      <c r="D26" s="35"/>
      <c r="E26" s="250">
        <v>0</v>
      </c>
      <c r="F26" s="35"/>
      <c r="G26" s="35" t="s">
        <v>29</v>
      </c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</row>
    <row r="27" spans="1:147" ht="13.5" hidden="1" customHeight="1" x14ac:dyDescent="0.2">
      <c r="A27" s="45"/>
      <c r="B27" s="35" t="s">
        <v>30</v>
      </c>
      <c r="C27" s="35"/>
      <c r="D27" s="35"/>
      <c r="E27" s="250">
        <v>0</v>
      </c>
      <c r="F27" s="35"/>
      <c r="G27" s="35" t="s">
        <v>31</v>
      </c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</row>
    <row r="28" spans="1:147" x14ac:dyDescent="0.2">
      <c r="A28" s="45"/>
      <c r="B28" s="35"/>
      <c r="C28" s="35"/>
      <c r="D28" s="35"/>
      <c r="E28" s="42"/>
      <c r="F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</row>
    <row r="29" spans="1:147" s="249" customFormat="1" x14ac:dyDescent="0.2">
      <c r="A29" s="252" t="s">
        <v>9</v>
      </c>
      <c r="B29" s="253"/>
      <c r="C29" s="253"/>
      <c r="D29" s="253"/>
      <c r="E29" s="253"/>
      <c r="F29" s="253"/>
      <c r="G29" s="253"/>
      <c r="H29" s="253"/>
      <c r="I29" s="253"/>
      <c r="J29" s="253"/>
      <c r="K29" s="253"/>
      <c r="L29" s="253"/>
      <c r="M29" s="253"/>
      <c r="N29" s="253"/>
      <c r="O29" s="253"/>
      <c r="P29" s="253"/>
      <c r="Q29" s="253"/>
      <c r="R29" s="253"/>
      <c r="S29" s="253"/>
      <c r="T29" s="253"/>
      <c r="U29" s="253"/>
      <c r="V29" s="253"/>
      <c r="W29" s="253"/>
      <c r="X29" s="253"/>
      <c r="Y29" s="253"/>
      <c r="Z29" s="253"/>
      <c r="AA29" s="253"/>
      <c r="AB29" s="253"/>
      <c r="AC29" s="253"/>
      <c r="AD29" s="253"/>
      <c r="AE29" s="253"/>
      <c r="AF29" s="253"/>
      <c r="AG29" s="253"/>
      <c r="AH29" s="253"/>
      <c r="AI29" s="253"/>
      <c r="AJ29" s="253"/>
      <c r="AK29" s="253"/>
      <c r="AL29" s="253"/>
      <c r="AM29" s="253"/>
      <c r="AN29" s="253"/>
      <c r="AO29" s="253"/>
      <c r="AP29" s="253"/>
      <c r="AQ29" s="253"/>
      <c r="AR29" s="254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187"/>
    </row>
    <row r="30" spans="1:147" x14ac:dyDescent="0.2">
      <c r="A30" s="35"/>
      <c r="B30" s="35" t="s">
        <v>7</v>
      </c>
      <c r="C30" s="35"/>
      <c r="D30" s="35"/>
      <c r="E30" s="35">
        <v>3</v>
      </c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  <c r="AF30" s="35"/>
      <c r="AG30" s="35"/>
      <c r="AH30" s="35"/>
    </row>
    <row r="31" spans="1:147" x14ac:dyDescent="0.2">
      <c r="A31" s="35"/>
      <c r="B31" s="35" t="s">
        <v>11</v>
      </c>
      <c r="C31" s="35"/>
      <c r="D31" s="35"/>
      <c r="E31" s="35">
        <v>1</v>
      </c>
      <c r="F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5"/>
      <c r="AH31" s="35"/>
    </row>
    <row r="32" spans="1:147" x14ac:dyDescent="0.2">
      <c r="A32" s="35"/>
      <c r="B32" s="35" t="s">
        <v>10</v>
      </c>
      <c r="C32" s="35"/>
      <c r="D32" s="35"/>
      <c r="E32" s="35">
        <v>2</v>
      </c>
    </row>
    <row r="33" spans="1:5" x14ac:dyDescent="0.2">
      <c r="A33" s="35"/>
      <c r="B33" s="35" t="s">
        <v>8</v>
      </c>
      <c r="C33" s="35"/>
      <c r="D33" s="35"/>
      <c r="E33" s="35">
        <v>3</v>
      </c>
    </row>
    <row r="34" spans="1:5" x14ac:dyDescent="0.2">
      <c r="A34" s="35"/>
      <c r="C34" s="35"/>
      <c r="D34" s="35"/>
    </row>
    <row r="35" spans="1:5" x14ac:dyDescent="0.2">
      <c r="A35" s="45"/>
    </row>
    <row r="36" spans="1:5" x14ac:dyDescent="0.2">
      <c r="A36" s="35"/>
    </row>
  </sheetData>
  <phoneticPr fontId="5" type="noConversion"/>
  <conditionalFormatting sqref="D3:AR4">
    <cfRule type="expression" dxfId="36" priority="4" stopIfTrue="1">
      <formula>"I1=TODAY()"</formula>
    </cfRule>
  </conditionalFormatting>
  <conditionalFormatting sqref="D4:AR4">
    <cfRule type="expression" dxfId="35" priority="3" stopIfTrue="1">
      <formula>"I1=TODAY()"</formula>
    </cfRule>
  </conditionalFormatting>
  <pageMargins left="0.75" right="0.75" top="1" bottom="1" header="0.5" footer="0.5"/>
  <pageSetup paperSize="9" orientation="portrait" r:id="rId1"/>
  <headerFooter alignWithMargins="0"/>
  <ignoredErrors>
    <ignoredError sqref="I17:AR17 I23:AR23 I5:AR8 I13:AR15 I19:AR19 I21:AR22" evalError="1"/>
  </ignoredErrors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/>
  <dimension ref="A1:D26"/>
  <sheetViews>
    <sheetView workbookViewId="0">
      <selection activeCell="C6" sqref="C6"/>
    </sheetView>
  </sheetViews>
  <sheetFormatPr defaultRowHeight="12.75" x14ac:dyDescent="0.2"/>
  <cols>
    <col min="1" max="1" width="31.42578125" bestFit="1" customWidth="1"/>
    <col min="3" max="3" width="11.85546875" customWidth="1"/>
    <col min="4" max="4" width="10.140625" customWidth="1"/>
  </cols>
  <sheetData>
    <row r="1" spans="1:4" ht="13.5" thickBot="1" x14ac:dyDescent="0.25">
      <c r="A1" s="89" t="s">
        <v>38</v>
      </c>
      <c r="B1" s="89" t="s">
        <v>39</v>
      </c>
      <c r="C1" s="89" t="s">
        <v>60</v>
      </c>
      <c r="D1" s="89" t="s">
        <v>61</v>
      </c>
    </row>
    <row r="2" spans="1:4" x14ac:dyDescent="0.2">
      <c r="A2" s="161" t="s">
        <v>40</v>
      </c>
      <c r="B2" s="162">
        <f>COUNTIF(Sprint!$A$7:$J$38, $A2)</f>
        <v>10</v>
      </c>
      <c r="C2" s="162">
        <f ca="1">SUMIF(Sprint!A:A,'Project Report'!$A2,Sprint!EI:EI)</f>
        <v>52</v>
      </c>
      <c r="D2" s="163">
        <f ca="1">C2/Table1[[#Totals],[Hours Sum]]</f>
        <v>1</v>
      </c>
    </row>
    <row r="3" spans="1:4" x14ac:dyDescent="0.2">
      <c r="A3" s="161" t="s">
        <v>41</v>
      </c>
      <c r="B3" s="162">
        <f>COUNTIF(Sprint!$A$7:$J$38, $A3)</f>
        <v>0</v>
      </c>
      <c r="C3" s="162">
        <f>SUMIF(Sprint!A:A,'Project Report'!$A3,Sprint!EI:EI)</f>
        <v>0</v>
      </c>
      <c r="D3" s="163">
        <f ca="1">C3/Table1[[#Totals],[Hours Sum]]</f>
        <v>0</v>
      </c>
    </row>
    <row r="4" spans="1:4" x14ac:dyDescent="0.2">
      <c r="A4" s="161" t="s">
        <v>42</v>
      </c>
      <c r="B4" s="162">
        <f>COUNTIF(Sprint!$A$7:$J$38, $A4)</f>
        <v>0</v>
      </c>
      <c r="C4" s="162">
        <f>SUMIF(Sprint!A:A,'Project Report'!$A4,Sprint!EI:EI)</f>
        <v>0</v>
      </c>
      <c r="D4" s="163">
        <f ca="1">C4/Table1[[#Totals],[Hours Sum]]</f>
        <v>0</v>
      </c>
    </row>
    <row r="5" spans="1:4" x14ac:dyDescent="0.2">
      <c r="A5" s="161" t="s">
        <v>43</v>
      </c>
      <c r="B5" s="162">
        <f>COUNTIF(Sprint!$A$7:$J$38, $A5)</f>
        <v>0</v>
      </c>
      <c r="C5" s="162">
        <f>SUMIF(Sprint!A:A,'Project Report'!$A5,Sprint!EI:EI)</f>
        <v>0</v>
      </c>
      <c r="D5" s="163">
        <f ca="1">C5/Table1[[#Totals],[Hours Sum]]</f>
        <v>0</v>
      </c>
    </row>
    <row r="6" spans="1:4" x14ac:dyDescent="0.2">
      <c r="A6" s="164" t="s">
        <v>44</v>
      </c>
      <c r="B6" s="165">
        <f>SUBTOTAL(109,Table1[Count])</f>
        <v>10</v>
      </c>
      <c r="C6" s="165">
        <f ca="1">SUBTOTAL(109,Table1[Hours Sum])</f>
        <v>52</v>
      </c>
      <c r="D6" s="163">
        <f ca="1">SUBTOTAL(109,Table1[% Hours])</f>
        <v>1</v>
      </c>
    </row>
    <row r="7" spans="1:4" x14ac:dyDescent="0.2">
      <c r="A7" s="3"/>
      <c r="B7" s="3"/>
      <c r="C7" s="3"/>
      <c r="D7" s="3"/>
    </row>
    <row r="8" spans="1:4" ht="13.5" thickBot="1" x14ac:dyDescent="0.25">
      <c r="A8" s="3"/>
      <c r="B8" s="3"/>
      <c r="C8" s="3"/>
      <c r="D8" s="3"/>
    </row>
    <row r="9" spans="1:4" ht="13.5" thickBot="1" x14ac:dyDescent="0.25">
      <c r="A9" s="89" t="s">
        <v>45</v>
      </c>
      <c r="B9" s="89" t="s">
        <v>39</v>
      </c>
      <c r="C9" s="89" t="s">
        <v>60</v>
      </c>
      <c r="D9" s="89" t="s">
        <v>61</v>
      </c>
    </row>
    <row r="10" spans="1:4" x14ac:dyDescent="0.2">
      <c r="A10" s="161" t="s">
        <v>53</v>
      </c>
      <c r="B10" s="162">
        <f>COUNTIF(Sprint!$B$7:$J$38, $A10)</f>
        <v>0</v>
      </c>
      <c r="C10" s="162">
        <f>SUMIF(Sprint!B:B,'Project Report'!$A10,Sprint!EI:EI)</f>
        <v>0</v>
      </c>
      <c r="D10" s="163">
        <f ca="1">C10/Table2[[#Totals],[Hours Sum]]</f>
        <v>0</v>
      </c>
    </row>
    <row r="11" spans="1:4" x14ac:dyDescent="0.2">
      <c r="A11" s="161" t="s">
        <v>54</v>
      </c>
      <c r="B11" s="162">
        <f>COUNTIF(Sprint!$B$7:$J$38, $A11)</f>
        <v>6</v>
      </c>
      <c r="C11" s="162">
        <f ca="1">SUMIF(Sprint!B:B,'Project Report'!$A11,Sprint!EI:EI)</f>
        <v>32</v>
      </c>
      <c r="D11" s="163">
        <f ca="1">C11/Table2[[#Totals],[Hours Sum]]</f>
        <v>0.61538461538461542</v>
      </c>
    </row>
    <row r="12" spans="1:4" x14ac:dyDescent="0.2">
      <c r="A12" s="161" t="s">
        <v>55</v>
      </c>
      <c r="B12" s="162">
        <f>COUNTIF(Sprint!$B$7:$J$38, $A12)</f>
        <v>4</v>
      </c>
      <c r="C12" s="162">
        <f ca="1">SUMIF(Sprint!B:B,'Project Report'!$A12,Sprint!EI:EI)</f>
        <v>20</v>
      </c>
      <c r="D12" s="163">
        <f ca="1">C12/Table2[[#Totals],[Hours Sum]]</f>
        <v>0.38461538461538464</v>
      </c>
    </row>
    <row r="13" spans="1:4" x14ac:dyDescent="0.2">
      <c r="A13" s="161" t="s">
        <v>56</v>
      </c>
      <c r="B13" s="162">
        <f>COUNTIF(Sprint!$B$7:$J$38, $A13)</f>
        <v>0</v>
      </c>
      <c r="C13" s="162">
        <f>SUMIF(Sprint!B:B,'Project Report'!$A13,Sprint!EI:EI)</f>
        <v>0</v>
      </c>
      <c r="D13" s="163">
        <f ca="1">C13/Table2[[#Totals],[Hours Sum]]</f>
        <v>0</v>
      </c>
    </row>
    <row r="14" spans="1:4" x14ac:dyDescent="0.2">
      <c r="A14" s="161" t="s">
        <v>57</v>
      </c>
      <c r="B14" s="162">
        <f>COUNTIF(Sprint!$B$7:$J$38, $A14)</f>
        <v>0</v>
      </c>
      <c r="C14" s="162">
        <f>SUMIF(Sprint!B:B,'Project Report'!$A14,Sprint!EI:EI)</f>
        <v>0</v>
      </c>
      <c r="D14" s="163">
        <f ca="1">C14/Table2[[#Totals],[Hours Sum]]</f>
        <v>0</v>
      </c>
    </row>
    <row r="15" spans="1:4" x14ac:dyDescent="0.2">
      <c r="A15" s="161" t="s">
        <v>58</v>
      </c>
      <c r="B15" s="162">
        <f>COUNTIF(Sprint!$B$7:$J$38, $A15)</f>
        <v>0</v>
      </c>
      <c r="C15" s="162">
        <f>SUMIF(Sprint!B:B,'Project Report'!$A15,Sprint!EI:EI)</f>
        <v>0</v>
      </c>
      <c r="D15" s="163">
        <f ca="1">C15/Table2[[#Totals],[Hours Sum]]</f>
        <v>0</v>
      </c>
    </row>
    <row r="16" spans="1:4" x14ac:dyDescent="0.2">
      <c r="A16" s="161" t="s">
        <v>59</v>
      </c>
      <c r="B16" s="162">
        <f>COUNTIF(Sprint!$B$7:$J$38, $A16)</f>
        <v>0</v>
      </c>
      <c r="C16" s="162">
        <f>SUMIF(Sprint!B:B,'Project Report'!$A16,Sprint!EI:EI)</f>
        <v>0</v>
      </c>
      <c r="D16" s="163">
        <f ca="1">C16/Table2[[#Totals],[Hours Sum]]</f>
        <v>0</v>
      </c>
    </row>
    <row r="17" spans="1:4" x14ac:dyDescent="0.2">
      <c r="A17" s="164" t="s">
        <v>44</v>
      </c>
      <c r="B17" s="165">
        <f>SUBTOTAL(109,Table2[Count])</f>
        <v>10</v>
      </c>
      <c r="C17" s="165">
        <f ca="1">SUBTOTAL(109,Table2[Hours Sum])</f>
        <v>52</v>
      </c>
      <c r="D17" s="163">
        <f ca="1">SUBTOTAL(109,Table2[% Hours])</f>
        <v>1</v>
      </c>
    </row>
    <row r="18" spans="1:4" x14ac:dyDescent="0.2">
      <c r="A18" s="3"/>
      <c r="B18" s="3"/>
      <c r="C18" s="3"/>
      <c r="D18" s="3"/>
    </row>
    <row r="19" spans="1:4" ht="13.5" thickBot="1" x14ac:dyDescent="0.25">
      <c r="A19" s="3"/>
      <c r="B19" s="3"/>
      <c r="C19" s="3"/>
      <c r="D19" s="3"/>
    </row>
    <row r="20" spans="1:4" ht="13.5" thickBot="1" x14ac:dyDescent="0.25">
      <c r="A20" s="89" t="s">
        <v>46</v>
      </c>
      <c r="B20" s="89" t="s">
        <v>39</v>
      </c>
      <c r="C20" s="89" t="s">
        <v>60</v>
      </c>
      <c r="D20" s="89" t="s">
        <v>61</v>
      </c>
    </row>
    <row r="21" spans="1:4" x14ac:dyDescent="0.2">
      <c r="A21" s="166" t="s">
        <v>122</v>
      </c>
      <c r="B21" s="167">
        <f ca="1">COUNTIF(Sprint!$K:K, $A21)</f>
        <v>10</v>
      </c>
      <c r="C21" s="167">
        <f ca="1">SUMIF(Sprint!K:K,'Project Report'!$A21,Sprint!EI:EI)</f>
        <v>52</v>
      </c>
      <c r="D21" s="168">
        <f ca="1">Table3[[#This Row],[Hours Sum]]/Table3[[#Totals],[Hours Sum]]</f>
        <v>1</v>
      </c>
    </row>
    <row r="22" spans="1:4" x14ac:dyDescent="0.2">
      <c r="A22" s="166" t="s">
        <v>123</v>
      </c>
      <c r="B22" s="167">
        <f ca="1">COUNTIF(Sprint!$K:K, $A22)</f>
        <v>0</v>
      </c>
      <c r="C22" s="167">
        <f ca="1">SUMIF(Sprint!K:K,'Project Report'!$A22,Sprint!EI:EI)</f>
        <v>0</v>
      </c>
      <c r="D22" s="168">
        <f ca="1">Table3[[#This Row],[Hours Sum]]/Table3[[#Totals],[Hours Sum]]</f>
        <v>0</v>
      </c>
    </row>
    <row r="23" spans="1:4" x14ac:dyDescent="0.2">
      <c r="A23" s="166" t="s">
        <v>160</v>
      </c>
      <c r="B23" s="167">
        <f ca="1">COUNTIF(Sprint!$K:K, $A23)</f>
        <v>0</v>
      </c>
      <c r="C23" s="167">
        <f ca="1">SUMIF(Sprint!K:K,'Project Report'!$A23,Sprint!EI:EI)</f>
        <v>0</v>
      </c>
      <c r="D23" s="168">
        <f ca="1">Table3[[#This Row],[Hours Sum]]/Table3[[#Totals],[Hours Sum]]</f>
        <v>0</v>
      </c>
    </row>
    <row r="24" spans="1:4" x14ac:dyDescent="0.2">
      <c r="A24" s="166" t="s">
        <v>124</v>
      </c>
      <c r="B24" s="167">
        <f ca="1">COUNTIF(Sprint!$K:K, $A24)</f>
        <v>0</v>
      </c>
      <c r="C24" s="167">
        <f ca="1">SUMIF(Sprint!K:K,'Project Report'!$A24,Sprint!EI:EI)</f>
        <v>0</v>
      </c>
      <c r="D24" s="168">
        <f ca="1">Table3[[#This Row],[Hours Sum]]/Table3[[#Totals],[Hours Sum]]</f>
        <v>0</v>
      </c>
    </row>
    <row r="25" spans="1:4" x14ac:dyDescent="0.2">
      <c r="A25" s="169" t="s">
        <v>125</v>
      </c>
      <c r="B25" s="167">
        <f ca="1">COUNTIF(Sprint!$K:K, $A25)</f>
        <v>0</v>
      </c>
      <c r="C25" s="167">
        <f ca="1">SUMIF(Sprint!K:K,'Project Report'!$A25,Sprint!EI:EI)</f>
        <v>0</v>
      </c>
      <c r="D25" s="168">
        <f ca="1">Table3[[#This Row],[Hours Sum]]/Table3[[#Totals],[Hours Sum]]</f>
        <v>0</v>
      </c>
    </row>
    <row r="26" spans="1:4" x14ac:dyDescent="0.2">
      <c r="A26" s="164" t="s">
        <v>44</v>
      </c>
      <c r="B26" s="165">
        <f ca="1">SUBTOTAL(109,Table3[Count])</f>
        <v>10</v>
      </c>
      <c r="C26" s="165">
        <f ca="1">SUBTOTAL(109,Table3[Hours Sum])</f>
        <v>52</v>
      </c>
      <c r="D26" s="168">
        <f ca="1">SUBTOTAL(109,Table3[% Hours])</f>
        <v>1</v>
      </c>
    </row>
  </sheetData>
  <pageMargins left="0.7" right="0.7" top="0.75" bottom="0.75" header="0.3" footer="0.3"/>
  <drawing r:id="rId1"/>
  <tableParts count="3"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>
    <LikesCount xmlns="http://schemas.microsoft.com/sharepoint/v3" xsi:nil="true"/>
    <Ratings xmlns="http://schemas.microsoft.com/sharepoint/v3" xsi:nil="true"/>
    <LikedBy xmlns="http://schemas.microsoft.com/sharepoint/v3">
      <UserInfo>
        <DisplayName/>
        <AccountId xsi:nil="true"/>
        <AccountType/>
      </UserInfo>
    </LikedBy>
    <RatedBy xmlns="http://schemas.microsoft.com/sharepoint/v3">
      <UserInfo>
        <DisplayName/>
        <AccountId xsi:nil="true"/>
        <AccountType/>
      </UserInfo>
    </RatedBy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C2B260D1D68EB428DADCF3DDC37C6E6" ma:contentTypeVersion="22" ma:contentTypeDescription="Create a new document." ma:contentTypeScope="" ma:versionID="5f5b140af70c41c555c38ed72a8a96f2">
  <xsd:schema xmlns:xsd="http://www.w3.org/2001/XMLSchema" xmlns:xs="http://www.w3.org/2001/XMLSchema" xmlns:p="http://schemas.microsoft.com/office/2006/metadata/properties" xmlns:ns1="http://schemas.microsoft.com/sharepoint/v3" xmlns:ns2="f3d28ed0-bbd3-4364-8fd0-2e2fffc8bef1" xmlns:ns3="8b14c4ed-2cee-4347-bf92-d811a9d8effb" targetNamespace="http://schemas.microsoft.com/office/2006/metadata/properties" ma:root="true" ma:fieldsID="7fc7972bdb151bade3cde4c79d30ce01" ns1:_="" ns2:_="" ns3:_="">
    <xsd:import namespace="http://schemas.microsoft.com/sharepoint/v3"/>
    <xsd:import namespace="f3d28ed0-bbd3-4364-8fd0-2e2fffc8bef1"/>
    <xsd:import namespace="8b14c4ed-2cee-4347-bf92-d811a9d8effb"/>
    <xsd:element name="properties">
      <xsd:complexType>
        <xsd:sequence>
          <xsd:element name="documentManagement">
            <xsd:complexType>
              <xsd:all>
                <xsd:element ref="ns1:AverageRating" minOccurs="0"/>
                <xsd:element ref="ns1:RatingCount" minOccurs="0"/>
                <xsd:element ref="ns1:RatedBy" minOccurs="0"/>
                <xsd:element ref="ns1:Ratings" minOccurs="0"/>
                <xsd:element ref="ns1:LikesCount" minOccurs="0"/>
                <xsd:element ref="ns1:LikedBy" minOccurs="0"/>
                <xsd:element ref="ns2:SharedWithUsers" minOccurs="0"/>
                <xsd:element ref="ns2:SharingHintHash" minOccurs="0"/>
                <xsd:element ref="ns3:SharedWithDetails" minOccurs="0"/>
                <xsd:element ref="ns3:LastSharedByUser" minOccurs="0"/>
                <xsd:element ref="ns3:LastSharedByTi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AverageRating" ma:index="5" nillable="true" ma:displayName="Rating (0-5)" ma:decimals="2" ma:description="Average value of all the ratings that have been submitted" ma:internalName="AverageRating" ma:readOnly="true" ma:percentage="FALSE">
      <xsd:simpleType>
        <xsd:restriction base="dms:Number"/>
      </xsd:simpleType>
    </xsd:element>
    <xsd:element name="RatingCount" ma:index="6" nillable="true" ma:displayName="Number of Ratings" ma:decimals="0" ma:description="Number of ratings submitted" ma:internalName="RatingCount" ma:readOnly="true" ma:percentage="FALSE">
      <xsd:simpleType>
        <xsd:restriction base="dms:Number"/>
      </xsd:simpleType>
    </xsd:element>
    <xsd:element name="RatedBy" ma:index="11" nillable="true" ma:displayName="Rated By" ma:description="Users rated the item." ma:hidden="true" ma:list="UserInfo" ma:internalName="RatedBy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atings" ma:index="12" nillable="true" ma:displayName="User ratings" ma:description="User ratings for the item" ma:hidden="true" ma:internalName="Ratings">
      <xsd:simpleType>
        <xsd:restriction base="dms:Note"/>
      </xsd:simpleType>
    </xsd:element>
    <xsd:element name="LikesCount" ma:index="13" nillable="true" ma:displayName="Number of Likes" ma:internalName="LikesCount">
      <xsd:simpleType>
        <xsd:restriction base="dms:Unknown"/>
      </xsd:simpleType>
    </xsd:element>
    <xsd:element name="LikedBy" ma:index="14" nillable="true" ma:displayName="Liked By" ma:hidden="true" ma:list="UserInfo" ma:internalName="LikedBy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d28ed0-bbd3-4364-8fd0-2e2fffc8bef1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ingHintHash" ma:index="16" nillable="true" ma:displayName="Sharing Hint Hash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14c4ed-2cee-4347-bf92-d811a9d8effb" elementFormDefault="qualified">
    <xsd:import namespace="http://schemas.microsoft.com/office/2006/documentManagement/types"/>
    <xsd:import namespace="http://schemas.microsoft.com/office/infopath/2007/PartnerControls"/>
    <xsd:element name="SharedWithDetails" ma:index="17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8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9" nillable="true" ma:displayName="Last Shared By Time" ma:description="" ma:internalName="LastSharedByTime" ma:readOnly="tru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Content Type"/>
        <xsd:element ref="dc:title" minOccurs="0" maxOccurs="1" ma:index="3" ma:displayName="Title"/>
        <xsd:element ref="dc:subject" minOccurs="0" maxOccurs="1"/>
        <xsd:element ref="dc:description" minOccurs="0" maxOccurs="1" ma:index="4" ma:displayName="Comments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0D02ACB-C40B-4EBC-ADB4-FE1B9859DB37}">
  <ds:schemaRefs>
    <ds:schemaRef ds:uri="http://schemas.microsoft.com/office/2006/metadata/properties"/>
    <ds:schemaRef ds:uri="http://schemas.microsoft.com/office/2006/documentManagement/types"/>
    <ds:schemaRef ds:uri="http://purl.org/dc/dcmitype/"/>
    <ds:schemaRef ds:uri="http://purl.org/dc/terms/"/>
    <ds:schemaRef ds:uri="http://schemas.microsoft.com/sharepoint/v3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8b14c4ed-2cee-4347-bf92-d811a9d8effb"/>
    <ds:schemaRef ds:uri="f3d28ed0-bbd3-4364-8fd0-2e2fffc8bef1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4E7EA082-CDDB-461C-8FBC-2C797601E54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f3d28ed0-bbd3-4364-8fd0-2e2fffc8bef1"/>
    <ds:schemaRef ds:uri="8b14c4ed-2cee-4347-bf92-d811a9d8eff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A0FD5B2-C529-41CE-AEDF-2A30AB5FE54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7</vt:i4>
      </vt:variant>
      <vt:variant>
        <vt:lpstr>Intervalos com Nome</vt:lpstr>
      </vt:variant>
      <vt:variant>
        <vt:i4>30</vt:i4>
      </vt:variant>
    </vt:vector>
  </HeadingPairs>
  <TitlesOfParts>
    <vt:vector size="37" baseType="lpstr">
      <vt:lpstr>Tips for Planning</vt:lpstr>
      <vt:lpstr>Tips for Daily</vt:lpstr>
      <vt:lpstr>Sprint</vt:lpstr>
      <vt:lpstr>Team Roster</vt:lpstr>
      <vt:lpstr>Capacity</vt:lpstr>
      <vt:lpstr>Analysis</vt:lpstr>
      <vt:lpstr>Project Report</vt:lpstr>
      <vt:lpstr>Capacity!Área_de_Impressão</vt:lpstr>
      <vt:lpstr>Analysis!Burndown</vt:lpstr>
      <vt:lpstr>Burndown</vt:lpstr>
      <vt:lpstr>Analysis!BurndownColumns</vt:lpstr>
      <vt:lpstr>BurndownColumns</vt:lpstr>
      <vt:lpstr>Analysis!DailyScrumDateModifier</vt:lpstr>
      <vt:lpstr>DailyScrumDateModifier</vt:lpstr>
      <vt:lpstr>FunctionalBreakdown</vt:lpstr>
      <vt:lpstr>Analysis!HoursLeftColumn</vt:lpstr>
      <vt:lpstr>HoursLeftColumn</vt:lpstr>
      <vt:lpstr>Analysis!HoursSpentColumn</vt:lpstr>
      <vt:lpstr>HoursSpentColumn</vt:lpstr>
      <vt:lpstr>Analysis!LeftColumn</vt:lpstr>
      <vt:lpstr>LeftColumn</vt:lpstr>
      <vt:lpstr>PlanEffort</vt:lpstr>
      <vt:lpstr>Analysis!SkipWeekends</vt:lpstr>
      <vt:lpstr>SkipWeekends</vt:lpstr>
      <vt:lpstr>Analysis!SpentColumn</vt:lpstr>
      <vt:lpstr>SpentColumn</vt:lpstr>
      <vt:lpstr>Analysis!SprintDates</vt:lpstr>
      <vt:lpstr>SprintDates</vt:lpstr>
      <vt:lpstr>SprintStart</vt:lpstr>
      <vt:lpstr>Start_Date</vt:lpstr>
      <vt:lpstr>Analysis!StatusColumn</vt:lpstr>
      <vt:lpstr>StatusColumn</vt:lpstr>
      <vt:lpstr>Analysis!StatusTypes</vt:lpstr>
      <vt:lpstr>StatusTypes</vt:lpstr>
      <vt:lpstr>Analysis!TotalEffort</vt:lpstr>
      <vt:lpstr>TotalEffort</vt:lpstr>
      <vt:lpstr>WorkType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Sprint Backlog Template (v2.8.1)</dc:title>
  <dc:creator/>
  <dc:description>Template para Sprint Backlog</dc:description>
  <cp:lastModifiedBy/>
  <cp:revision>1</cp:revision>
  <dcterms:created xsi:type="dcterms:W3CDTF">2008-03-06T14:56:51Z</dcterms:created>
  <dcterms:modified xsi:type="dcterms:W3CDTF">2018-05-30T10:07:30Z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0x0101003C2B260D1D68EB428DADCF3DDC37C6E6</vt:lpwstr>
  </property>
  <property fmtid="{D5CDD505-2E9C-101B-9397-08002B2CF9AE}" pid="3" name="_NewReviewCycle">
    <vt:lpwstr/>
  </property>
  <property fmtid="{D5CDD505-2E9C-101B-9397-08002B2CF9AE}" pid="4" name="Order">
    <vt:r8>4100</vt:r8>
  </property>
  <property fmtid="{D5CDD505-2E9C-101B-9397-08002B2CF9AE}" pid="5" name="Old">
    <vt:bool>false</vt:bool>
  </property>
</Properties>
</file>