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810"/>
  <workbookPr showInkAnnotation="0" autoCompressPictures="0"/>
  <bookViews>
    <workbookView xWindow="0" yWindow="0" windowWidth="33600" windowHeight="189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8" i="1" l="1"/>
  <c r="B32" i="1"/>
  <c r="B2" i="1"/>
  <c r="B36" i="1"/>
  <c r="B4" i="1"/>
  <c r="B5" i="1"/>
  <c r="B30" i="1"/>
  <c r="D36" i="1"/>
  <c r="C36" i="1"/>
  <c r="B3" i="1"/>
  <c r="B33" i="1"/>
  <c r="E38" i="1"/>
  <c r="B44" i="1"/>
  <c r="B37" i="1"/>
  <c r="D44" i="1"/>
  <c r="B47" i="1"/>
  <c r="C47" i="1"/>
  <c r="C37" i="1"/>
  <c r="E37" i="1"/>
  <c r="E36" i="1"/>
  <c r="D37" i="1"/>
  <c r="B38" i="1"/>
  <c r="D47" i="1"/>
  <c r="B10" i="1"/>
  <c r="D16" i="1"/>
  <c r="C16" i="1"/>
  <c r="B22" i="1"/>
  <c r="D22" i="1"/>
  <c r="B25" i="1"/>
  <c r="D25" i="1"/>
  <c r="C25" i="1"/>
  <c r="C17" i="1"/>
  <c r="B17" i="1"/>
  <c r="E17" i="1"/>
  <c r="B16" i="1"/>
  <c r="E16" i="1"/>
  <c r="D17" i="1"/>
</calcChain>
</file>

<file path=xl/sharedStrings.xml><?xml version="1.0" encoding="utf-8"?>
<sst xmlns="http://schemas.openxmlformats.org/spreadsheetml/2006/main" count="56" uniqueCount="36">
  <si>
    <t>Exercício 1</t>
  </si>
  <si>
    <t>A</t>
  </si>
  <si>
    <t>B</t>
  </si>
  <si>
    <t>C</t>
  </si>
  <si>
    <t>D</t>
  </si>
  <si>
    <t>Ricardo Gaspar</t>
  </si>
  <si>
    <t>Nº 35377</t>
  </si>
  <si>
    <t>V1 (V)</t>
  </si>
  <si>
    <t>R1 (KOhm)</t>
  </si>
  <si>
    <t>Exercício 2</t>
  </si>
  <si>
    <t>V2 (V)</t>
  </si>
  <si>
    <t>Vt (V)</t>
  </si>
  <si>
    <t>Zona de funcionamento</t>
  </si>
  <si>
    <t>μnCox (μA/V^2)</t>
  </si>
  <si>
    <t>W/L</t>
  </si>
  <si>
    <t>Vgs-Vt (V)</t>
  </si>
  <si>
    <t>Vds (V)</t>
  </si>
  <si>
    <t>Saturação</t>
  </si>
  <si>
    <t>ID1 (mA)</t>
  </si>
  <si>
    <t>|Vgs-Vt| (V)</t>
  </si>
  <si>
    <t>|Vds| (V)</t>
  </si>
  <si>
    <t>Formula resolvente</t>
  </si>
  <si>
    <t>Parâmetros</t>
  </si>
  <si>
    <t>aX^2</t>
  </si>
  <si>
    <t>bX</t>
  </si>
  <si>
    <t>c</t>
  </si>
  <si>
    <t>X1</t>
  </si>
  <si>
    <t>X2</t>
  </si>
  <si>
    <t>delta</t>
  </si>
  <si>
    <t>Tríodo</t>
  </si>
  <si>
    <t>Nesta tabela está o cálculo do Id quando o transístor está na zona de Tríodo. Os valores obtidos estão em Amperes.</t>
  </si>
  <si>
    <t>Não Conduz</t>
  </si>
  <si>
    <t>Exercício 3</t>
  </si>
  <si>
    <t>Ā</t>
  </si>
  <si>
    <t>Y = A.!B</t>
  </si>
  <si>
    <t>alínea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</si>
</sst>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"/>
    <numFmt numFmtId="166" formatCode="0.00000000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0" xfId="0" applyFill="1"/>
    <xf numFmtId="0" fontId="0" fillId="0" borderId="1" xfId="0" applyNumberFormat="1" applyFont="1" applyFill="1" applyBorder="1"/>
    <xf numFmtId="1" fontId="3" fillId="0" borderId="0" xfId="0" applyNumberFormat="1" applyFont="1"/>
    <xf numFmtId="164" fontId="0" fillId="0" borderId="1" xfId="0" applyNumberFormat="1" applyFill="1" applyBorder="1"/>
    <xf numFmtId="0" fontId="4" fillId="0" borderId="1" xfId="0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165" fontId="0" fillId="0" borderId="14" xfId="0" applyNumberFormat="1" applyFill="1" applyBorder="1" applyAlignment="1">
      <alignment horizontal="center" vertical="center"/>
    </xf>
    <xf numFmtId="165" fontId="0" fillId="0" borderId="15" xfId="0" applyNumberFormat="1" applyFill="1" applyBorder="1" applyAlignment="1">
      <alignment horizontal="center" vertical="center"/>
    </xf>
    <xf numFmtId="165" fontId="0" fillId="0" borderId="16" xfId="0" applyNumberFormat="1" applyFill="1" applyBorder="1" applyAlignment="1">
      <alignment horizontal="center" vertical="center"/>
    </xf>
    <xf numFmtId="165" fontId="0" fillId="0" borderId="1" xfId="0" applyNumberFormat="1" applyFill="1" applyBorder="1"/>
    <xf numFmtId="165" fontId="0" fillId="0" borderId="0" xfId="0" applyNumberFormat="1" applyFill="1" applyBorder="1" applyAlignment="1">
      <alignment horizontal="center" vertical="center"/>
    </xf>
    <xf numFmtId="0" fontId="5" fillId="0" borderId="1" xfId="0" applyFont="1" applyBorder="1"/>
    <xf numFmtId="164" fontId="5" fillId="0" borderId="1" xfId="0" applyNumberFormat="1" applyFont="1" applyBorder="1"/>
    <xf numFmtId="166" fontId="0" fillId="0" borderId="11" xfId="0" applyNumberForma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166" fontId="0" fillId="0" borderId="15" xfId="0" applyNumberFormat="1" applyFill="1" applyBorder="1" applyAlignment="1">
      <alignment horizontal="center" vertical="center"/>
    </xf>
    <xf numFmtId="166" fontId="0" fillId="0" borderId="16" xfId="0" applyNumberFormat="1" applyFill="1" applyBorder="1" applyAlignment="1">
      <alignment horizontal="center" vertical="center"/>
    </xf>
    <xf numFmtId="0" fontId="5" fillId="0" borderId="1" xfId="0" applyNumberFormat="1" applyFont="1" applyBorder="1"/>
    <xf numFmtId="0" fontId="0" fillId="0" borderId="1" xfId="0" applyNumberFormat="1" applyBorder="1"/>
    <xf numFmtId="0" fontId="5" fillId="0" borderId="1" xfId="0" applyNumberFormat="1" applyFont="1" applyFill="1" applyBorder="1"/>
    <xf numFmtId="0" fontId="3" fillId="0" borderId="1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1041400</xdr:colOff>
      <xdr:row>64</xdr:row>
      <xdr:rowOff>12700</xdr:rowOff>
    </xdr:from>
    <xdr:to>
      <xdr:col>7</xdr:col>
      <xdr:colOff>355600</xdr:colOff>
      <xdr:row>109</xdr:row>
      <xdr:rowOff>127000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1400" y="12357100"/>
          <a:ext cx="8102600" cy="868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13" workbookViewId="0">
      <selection activeCell="D39" sqref="D39"/>
    </sheetView>
  </sheetViews>
  <sheetFormatPr baseColWidth="10" defaultRowHeight="15" x14ac:dyDescent="0"/>
  <cols>
    <col min="1" max="1" width="13.83203125" bestFit="1" customWidth="1"/>
    <col min="2" max="2" width="13.5" bestFit="1" customWidth="1"/>
    <col min="3" max="3" width="22.1640625" customWidth="1"/>
    <col min="4" max="5" width="17" bestFit="1" customWidth="1"/>
    <col min="6" max="6" width="21" bestFit="1" customWidth="1"/>
  </cols>
  <sheetData>
    <row r="1" spans="1:6">
      <c r="A1" s="1" t="s">
        <v>5</v>
      </c>
      <c r="B1" s="1" t="s">
        <v>6</v>
      </c>
    </row>
    <row r="2" spans="1:6">
      <c r="A2" s="1" t="s">
        <v>1</v>
      </c>
      <c r="B2" s="8">
        <f>2+7</f>
        <v>9</v>
      </c>
      <c r="C2" s="1"/>
    </row>
    <row r="3" spans="1:6">
      <c r="A3" s="1" t="s">
        <v>2</v>
      </c>
      <c r="B3" s="8">
        <f>3+7</f>
        <v>10</v>
      </c>
      <c r="C3" s="1"/>
    </row>
    <row r="4" spans="1:6">
      <c r="A4" s="1" t="s">
        <v>3</v>
      </c>
      <c r="B4" s="8">
        <f>1+2</f>
        <v>3</v>
      </c>
      <c r="C4" s="1"/>
    </row>
    <row r="5" spans="1:6">
      <c r="A5" s="1" t="s">
        <v>4</v>
      </c>
      <c r="B5" s="8">
        <f>5+5</f>
        <v>10</v>
      </c>
      <c r="C5" s="1"/>
    </row>
    <row r="6" spans="1:6">
      <c r="A6" s="1"/>
      <c r="B6" s="1"/>
      <c r="C6" s="1"/>
    </row>
    <row r="8" spans="1:6">
      <c r="A8" s="1" t="s">
        <v>0</v>
      </c>
      <c r="B8" s="1"/>
    </row>
    <row r="9" spans="1:6">
      <c r="A9" s="1"/>
      <c r="B9" s="1"/>
    </row>
    <row r="10" spans="1:6">
      <c r="A10" s="1" t="s">
        <v>7</v>
      </c>
      <c r="B10" s="1">
        <f>(B2+B4+B5)/8</f>
        <v>2.75</v>
      </c>
    </row>
    <row r="11" spans="1:6">
      <c r="A11" s="1" t="s">
        <v>11</v>
      </c>
      <c r="B11" s="8">
        <v>1</v>
      </c>
    </row>
    <row r="12" spans="1:6">
      <c r="A12" s="1" t="s">
        <v>13</v>
      </c>
      <c r="B12" s="8">
        <v>20</v>
      </c>
    </row>
    <row r="13" spans="1:6">
      <c r="A13" s="1" t="s">
        <v>14</v>
      </c>
      <c r="B13" s="8">
        <v>50</v>
      </c>
    </row>
    <row r="14" spans="1:6">
      <c r="A14" s="1"/>
      <c r="B14" s="1"/>
    </row>
    <row r="15" spans="1:6" s="6" customFormat="1">
      <c r="A15" s="3" t="s">
        <v>10</v>
      </c>
      <c r="B15" s="3" t="s">
        <v>8</v>
      </c>
      <c r="C15" s="3" t="s">
        <v>18</v>
      </c>
      <c r="D15" s="3" t="s">
        <v>15</v>
      </c>
      <c r="E15" s="3" t="s">
        <v>16</v>
      </c>
      <c r="F15" s="3" t="s">
        <v>12</v>
      </c>
    </row>
    <row r="16" spans="1:6" s="6" customFormat="1">
      <c r="A16" s="4">
        <v>6</v>
      </c>
      <c r="B16" s="7">
        <f>B2/10</f>
        <v>0.9</v>
      </c>
      <c r="C16" s="4">
        <f>0.5*B12*POWER(10,-3)*B13*POWER(D16,2)</f>
        <v>1.53125</v>
      </c>
      <c r="D16" s="9">
        <f>$B$10-$B$11</f>
        <v>1.75</v>
      </c>
      <c r="E16" s="9">
        <f>A16-C16*B16</f>
        <v>4.6218750000000002</v>
      </c>
      <c r="F16" s="4" t="s">
        <v>17</v>
      </c>
    </row>
    <row r="17" spans="1:6" s="6" customFormat="1">
      <c r="A17" s="4">
        <v>4</v>
      </c>
      <c r="B17" s="7">
        <f>B3/2</f>
        <v>5</v>
      </c>
      <c r="C17" s="18">
        <f>D25*1000</f>
        <v>0.70681644159311652</v>
      </c>
      <c r="D17" s="9">
        <f>$B$10-$B$11</f>
        <v>1.75</v>
      </c>
      <c r="E17" s="9">
        <f>A17-C17*B17</f>
        <v>0.4659177920344173</v>
      </c>
      <c r="F17" s="4" t="s">
        <v>29</v>
      </c>
    </row>
    <row r="19" spans="1:6" ht="16" thickBot="1"/>
    <row r="20" spans="1:6" ht="16" thickBot="1">
      <c r="B20" s="35" t="s">
        <v>22</v>
      </c>
      <c r="C20" s="36"/>
      <c r="D20" s="37"/>
    </row>
    <row r="21" spans="1:6" ht="16" thickBot="1">
      <c r="B21" s="11" t="s">
        <v>23</v>
      </c>
      <c r="C21" s="12" t="s">
        <v>24</v>
      </c>
      <c r="D21" s="13" t="s">
        <v>25</v>
      </c>
    </row>
    <row r="22" spans="1:6">
      <c r="B22" s="23">
        <f>-12.5*1000</f>
        <v>-12500</v>
      </c>
      <c r="C22" s="25">
        <v>10.25</v>
      </c>
      <c r="D22" s="26">
        <f>POWER(-10,-3)</f>
        <v>-1E-3</v>
      </c>
    </row>
    <row r="23" spans="1:6" ht="16" thickBot="1">
      <c r="B23" s="32" t="s">
        <v>21</v>
      </c>
      <c r="C23" s="33"/>
      <c r="D23" s="34"/>
    </row>
    <row r="24" spans="1:6" ht="16" thickBot="1">
      <c r="B24" s="14" t="s">
        <v>28</v>
      </c>
      <c r="C24" s="12" t="s">
        <v>26</v>
      </c>
      <c r="D24" s="13" t="s">
        <v>27</v>
      </c>
    </row>
    <row r="25" spans="1:6" ht="16" thickBot="1">
      <c r="B25" s="15">
        <f>POWER(C22,2)-4*B22*D22</f>
        <v>55.0625</v>
      </c>
      <c r="C25" s="16">
        <f>(-C22+SQRT(B25))/(2*B22)</f>
        <v>1.1318355840688341E-4</v>
      </c>
      <c r="D25" s="17">
        <f>(-C22-SQRT(B25))/(2*B22)</f>
        <v>7.0681644159311654E-4</v>
      </c>
    </row>
    <row r="26" spans="1:6">
      <c r="B26" s="19"/>
      <c r="C26" s="19"/>
      <c r="D26" s="19"/>
    </row>
    <row r="28" spans="1:6">
      <c r="A28" s="1" t="s">
        <v>9</v>
      </c>
    </row>
    <row r="30" spans="1:6">
      <c r="A30" s="1" t="s">
        <v>10</v>
      </c>
      <c r="B30" s="1">
        <f>(B2+B4+B5)/5</f>
        <v>4.4000000000000004</v>
      </c>
    </row>
    <row r="31" spans="1:6">
      <c r="A31" s="1" t="s">
        <v>11</v>
      </c>
      <c r="B31" s="8">
        <v>1</v>
      </c>
    </row>
    <row r="32" spans="1:6">
      <c r="A32" s="1" t="s">
        <v>13</v>
      </c>
      <c r="B32" s="8">
        <f>20</f>
        <v>20</v>
      </c>
    </row>
    <row r="33" spans="1:6">
      <c r="A33" s="1" t="s">
        <v>8</v>
      </c>
      <c r="B33" s="8">
        <f>B3/10</f>
        <v>1</v>
      </c>
    </row>
    <row r="35" spans="1:6" s="5" customFormat="1">
      <c r="A35" s="10" t="s">
        <v>7</v>
      </c>
      <c r="B35" s="10" t="s">
        <v>14</v>
      </c>
      <c r="C35" s="10" t="s">
        <v>18</v>
      </c>
      <c r="D35" s="10" t="s">
        <v>19</v>
      </c>
      <c r="E35" s="10" t="s">
        <v>20</v>
      </c>
      <c r="F35" s="10" t="s">
        <v>12</v>
      </c>
    </row>
    <row r="36" spans="1:6">
      <c r="A36" s="20">
        <v>1</v>
      </c>
      <c r="B36" s="20">
        <f>B2</f>
        <v>9</v>
      </c>
      <c r="C36" s="20">
        <f>0.5*$B$32*POWER(10,-6)*B36*POWER(D36,2)*1000</f>
        <v>0.51840000000000008</v>
      </c>
      <c r="D36" s="21">
        <f>($B$30-A36)-$B$31</f>
        <v>2.4000000000000004</v>
      </c>
      <c r="E36" s="21">
        <f>$B$30-$B$33*C36</f>
        <v>3.8816000000000002</v>
      </c>
      <c r="F36" s="20" t="s">
        <v>17</v>
      </c>
    </row>
    <row r="37" spans="1:6">
      <c r="A37" s="20">
        <v>1</v>
      </c>
      <c r="B37" s="20">
        <f>40*(B3+B5)</f>
        <v>800</v>
      </c>
      <c r="C37" s="20">
        <f>C47*1000</f>
        <v>4.2856708306679909</v>
      </c>
      <c r="D37" s="21">
        <f t="shared" ref="D37" si="0">($B$30-A37)-$B$31</f>
        <v>2.4000000000000004</v>
      </c>
      <c r="E37" s="21">
        <f t="shared" ref="E37" si="1">$B$30-$B$33*C37</f>
        <v>0.11432916933200943</v>
      </c>
      <c r="F37" s="20" t="s">
        <v>29</v>
      </c>
    </row>
    <row r="38" spans="1:6">
      <c r="A38" s="2">
        <v>10</v>
      </c>
      <c r="B38" s="20">
        <f>B4</f>
        <v>3</v>
      </c>
      <c r="C38" s="2">
        <v>0</v>
      </c>
      <c r="D38" s="21">
        <f>ABS(($B$30-A38)-$B$31)</f>
        <v>6.6</v>
      </c>
      <c r="E38" s="21">
        <f>$B$30-$B$33*C38</f>
        <v>4.4000000000000004</v>
      </c>
      <c r="F38" s="2" t="s">
        <v>31</v>
      </c>
    </row>
    <row r="41" spans="1:6" ht="16" thickBot="1"/>
    <row r="42" spans="1:6" ht="16" thickBot="1">
      <c r="B42" s="35" t="s">
        <v>22</v>
      </c>
      <c r="C42" s="36"/>
      <c r="D42" s="37"/>
    </row>
    <row r="43" spans="1:6" ht="16" thickBot="1">
      <c r="B43" s="11" t="s">
        <v>23</v>
      </c>
      <c r="C43" s="12" t="s">
        <v>24</v>
      </c>
      <c r="D43" s="13" t="s">
        <v>25</v>
      </c>
    </row>
    <row r="44" spans="1:6">
      <c r="B44" s="23">
        <f>8000</f>
        <v>8000</v>
      </c>
      <c r="C44" s="24">
        <v>-31</v>
      </c>
      <c r="D44" s="22">
        <f>-$B$37*B32*POWER(10,-6)*2.4*4.4+$B$37*B32*POWER(10,-6)*0.5*19.36</f>
        <v>-1.4080000000000009E-2</v>
      </c>
    </row>
    <row r="45" spans="1:6" ht="16" thickBot="1">
      <c r="B45" s="32" t="s">
        <v>21</v>
      </c>
      <c r="C45" s="33"/>
      <c r="D45" s="34"/>
    </row>
    <row r="46" spans="1:6" ht="16" thickBot="1">
      <c r="B46" s="14" t="s">
        <v>28</v>
      </c>
      <c r="C46" s="12" t="s">
        <v>26</v>
      </c>
      <c r="D46" s="13" t="s">
        <v>27</v>
      </c>
    </row>
    <row r="47" spans="1:6" ht="16" thickBot="1">
      <c r="B47" s="15">
        <f>POWER(C44,2)-4*B44*D44</f>
        <v>1411.5600000000004</v>
      </c>
      <c r="C47" s="27">
        <f>(-C44+SQRT(B47))/(2*B44)</f>
        <v>4.2856708306679911E-3</v>
      </c>
      <c r="D47" s="28">
        <f>(-C44-SQRT(B47))/(2*B44)</f>
        <v>-4.106708306679909E-4</v>
      </c>
    </row>
    <row r="48" spans="1:6">
      <c r="B48" t="s">
        <v>30</v>
      </c>
    </row>
    <row r="53" spans="1:4">
      <c r="A53" s="1" t="s">
        <v>32</v>
      </c>
    </row>
    <row r="55" spans="1:4">
      <c r="A55" s="10" t="s">
        <v>1</v>
      </c>
      <c r="B55" s="10" t="s">
        <v>33</v>
      </c>
      <c r="C55" s="10" t="s">
        <v>2</v>
      </c>
      <c r="D55" s="10" t="s">
        <v>34</v>
      </c>
    </row>
    <row r="56" spans="1:4">
      <c r="A56" s="29">
        <v>0</v>
      </c>
      <c r="B56" s="29">
        <v>1</v>
      </c>
      <c r="C56" s="29">
        <v>0</v>
      </c>
      <c r="D56" s="29">
        <v>0</v>
      </c>
    </row>
    <row r="57" spans="1:4">
      <c r="A57" s="29">
        <v>0</v>
      </c>
      <c r="B57" s="29">
        <v>1</v>
      </c>
      <c r="C57" s="29">
        <v>1</v>
      </c>
      <c r="D57" s="29">
        <v>0</v>
      </c>
    </row>
    <row r="58" spans="1:4">
      <c r="A58" s="30">
        <v>1</v>
      </c>
      <c r="B58" s="29">
        <v>0</v>
      </c>
      <c r="C58" s="30">
        <v>1</v>
      </c>
      <c r="D58" s="29">
        <v>0</v>
      </c>
    </row>
    <row r="59" spans="1:4">
      <c r="A59" s="2">
        <v>1</v>
      </c>
      <c r="B59" s="31">
        <v>0</v>
      </c>
      <c r="C59" s="2">
        <v>0</v>
      </c>
      <c r="D59" s="31">
        <v>1</v>
      </c>
    </row>
    <row r="64" spans="1:4">
      <c r="A64" s="1" t="s">
        <v>35</v>
      </c>
    </row>
  </sheetData>
  <mergeCells count="4">
    <mergeCell ref="B45:D45"/>
    <mergeCell ref="B23:D23"/>
    <mergeCell ref="B20:D20"/>
    <mergeCell ref="B42:D42"/>
  </mergeCells>
  <pageMargins left="0.75" right="0.75" top="1" bottom="1" header="0.5" footer="0.5"/>
  <pageSetup paperSize="9" orientation="portrait" horizontalDpi="4294967292" verticalDpi="4294967292"/>
  <ignoredErrors>
    <ignoredError sqref="B37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Gaspar</dc:creator>
  <cp:lastModifiedBy>Ricardo Gaspar</cp:lastModifiedBy>
  <dcterms:created xsi:type="dcterms:W3CDTF">2012-12-03T11:03:16Z</dcterms:created>
  <dcterms:modified xsi:type="dcterms:W3CDTF">2012-12-21T14:49:30Z</dcterms:modified>
</cp:coreProperties>
</file>